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청운양로원 문서\결산서\2021년 결산서\양로원\"/>
    </mc:Choice>
  </mc:AlternateContent>
  <xr:revisionPtr revIDLastSave="0" documentId="13_ncr:1_{24F94A9A-D21C-4E76-A4C4-AB12A55E8FDF}" xr6:coauthVersionLast="47" xr6:coauthVersionMax="47" xr10:uidLastSave="{00000000-0000-0000-0000-000000000000}"/>
  <bookViews>
    <workbookView xWindow="-120" yWindow="-120" windowWidth="29040" windowHeight="15840" tabRatio="976" activeTab="7" xr2:uid="{00000000-000D-0000-FFFF-FFFF00000000}"/>
  </bookViews>
  <sheets>
    <sheet name="총괄표" sheetId="10" r:id="rId1"/>
    <sheet name="세입결산서" sheetId="1" r:id="rId2"/>
    <sheet name="세출결산서" sheetId="2" r:id="rId3"/>
    <sheet name="과목전용조서" sheetId="3" r:id="rId4"/>
    <sheet name="예비비사용조서" sheetId="4" r:id="rId5"/>
    <sheet name="기본재산수입명세서" sheetId="6" r:id="rId6"/>
    <sheet name="후원금" sheetId="11" r:id="rId7"/>
    <sheet name="정부보조금1" sheetId="12" r:id="rId8"/>
    <sheet name="인건비명세서" sheetId="7" r:id="rId9"/>
    <sheet name="사업비명세서" sheetId="8" r:id="rId10"/>
    <sheet name="기타비용명세서" sheetId="9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7" i="1" l="1"/>
  <c r="E107" i="1"/>
  <c r="F107" i="1"/>
  <c r="G107" i="1"/>
  <c r="H107" i="1"/>
  <c r="C14" i="7"/>
  <c r="D11" i="10"/>
  <c r="F8" i="1" l="1"/>
  <c r="F11" i="1" s="1"/>
  <c r="H11" i="1" s="1"/>
  <c r="F10" i="1"/>
  <c r="H10" i="1" s="1"/>
  <c r="D7" i="10" s="1"/>
  <c r="F9" i="1"/>
  <c r="H9" i="1" s="1"/>
  <c r="F13" i="1" l="1"/>
  <c r="H13" i="1" s="1"/>
  <c r="H8" i="1"/>
  <c r="F14" i="1"/>
  <c r="H14" i="1" s="1"/>
  <c r="F12" i="1"/>
  <c r="H12" i="1" s="1"/>
  <c r="F124" i="2" l="1"/>
  <c r="E17" i="2" l="1"/>
  <c r="F17" i="2"/>
  <c r="F80" i="1" l="1"/>
  <c r="G80" i="1"/>
  <c r="E77" i="1"/>
  <c r="E78" i="1" s="1"/>
  <c r="E79" i="1" s="1"/>
  <c r="E80" i="1" s="1"/>
  <c r="E74" i="1"/>
  <c r="E65" i="1"/>
  <c r="C6" i="8" l="1"/>
  <c r="H132" i="2" l="1"/>
  <c r="H130" i="2"/>
  <c r="H129" i="2"/>
  <c r="H14" i="10" s="1"/>
  <c r="G131" i="2"/>
  <c r="F89" i="2"/>
  <c r="F90" i="1"/>
  <c r="F93" i="1"/>
  <c r="E28" i="12"/>
  <c r="E17" i="1" l="1"/>
  <c r="C27" i="9"/>
  <c r="C26" i="9"/>
  <c r="E20" i="12"/>
  <c r="E25" i="12" l="1"/>
  <c r="E17" i="12"/>
  <c r="H22" i="11"/>
  <c r="H13" i="11"/>
  <c r="H144" i="2" l="1"/>
  <c r="F131" i="2" l="1"/>
  <c r="E131" i="2"/>
  <c r="F98" i="1" l="1"/>
  <c r="G77" i="1"/>
  <c r="F74" i="1"/>
  <c r="E7" i="10" l="1"/>
  <c r="C7" i="10"/>
  <c r="C24" i="7" l="1"/>
  <c r="E98" i="1" l="1"/>
  <c r="H98" i="1" s="1"/>
  <c r="F95" i="1"/>
  <c r="G95" i="1"/>
  <c r="E95" i="1"/>
  <c r="F92" i="1"/>
  <c r="G92" i="1"/>
  <c r="E92" i="1"/>
  <c r="F65" i="1" l="1"/>
  <c r="G65" i="1"/>
  <c r="F62" i="1"/>
  <c r="G62" i="1"/>
  <c r="E62" i="1"/>
  <c r="F53" i="1"/>
  <c r="G53" i="1"/>
  <c r="E53" i="1"/>
  <c r="F50" i="1"/>
  <c r="G50" i="1"/>
  <c r="E50" i="1"/>
  <c r="E40" i="1"/>
  <c r="H40" i="1" s="1"/>
  <c r="E38" i="1"/>
  <c r="H38" i="1" s="1"/>
  <c r="F35" i="1"/>
  <c r="F41" i="1" s="1"/>
  <c r="G35" i="1"/>
  <c r="G41" i="1" s="1"/>
  <c r="E35" i="1"/>
  <c r="F23" i="1"/>
  <c r="G23" i="1"/>
  <c r="E23" i="1"/>
  <c r="G20" i="1"/>
  <c r="E20" i="1"/>
  <c r="G17" i="1"/>
  <c r="H93" i="1"/>
  <c r="H94" i="1"/>
  <c r="H96" i="1"/>
  <c r="H97" i="1"/>
  <c r="H90" i="1"/>
  <c r="H73" i="1"/>
  <c r="H74" i="1"/>
  <c r="H75" i="1"/>
  <c r="H76" i="1"/>
  <c r="H77" i="1"/>
  <c r="H78" i="1"/>
  <c r="H79" i="1"/>
  <c r="H80" i="1"/>
  <c r="H72" i="1"/>
  <c r="H61" i="1"/>
  <c r="H63" i="1"/>
  <c r="H64" i="1"/>
  <c r="H60" i="1"/>
  <c r="H52" i="1"/>
  <c r="H51" i="1"/>
  <c r="H49" i="1"/>
  <c r="H48" i="1"/>
  <c r="E39" i="1"/>
  <c r="H39" i="1" s="1"/>
  <c r="H33" i="1"/>
  <c r="H34" i="1"/>
  <c r="H36" i="1"/>
  <c r="H37" i="1"/>
  <c r="H35" i="1" l="1"/>
  <c r="H50" i="1"/>
  <c r="H95" i="1"/>
  <c r="H62" i="1"/>
  <c r="H65" i="1"/>
  <c r="H53" i="1"/>
  <c r="E41" i="1"/>
  <c r="H41" i="1" s="1"/>
  <c r="H16" i="1"/>
  <c r="H17" i="1"/>
  <c r="H18" i="1"/>
  <c r="H19" i="1"/>
  <c r="H20" i="1"/>
  <c r="H21" i="1"/>
  <c r="H22" i="1"/>
  <c r="H23" i="1"/>
  <c r="H15" i="1"/>
  <c r="C25" i="9" l="1"/>
  <c r="C19" i="9"/>
  <c r="C15" i="9"/>
  <c r="C10" i="9"/>
  <c r="C8" i="9"/>
  <c r="C23" i="8"/>
  <c r="C18" i="8"/>
  <c r="C17" i="8"/>
  <c r="C13" i="8"/>
  <c r="C12" i="8"/>
  <c r="C21" i="7"/>
  <c r="C16" i="7"/>
  <c r="C7" i="7"/>
  <c r="E34" i="12"/>
  <c r="E32" i="12"/>
  <c r="D26" i="11"/>
  <c r="H25" i="11"/>
  <c r="H16" i="11"/>
  <c r="G136" i="2"/>
  <c r="F136" i="2"/>
  <c r="E136" i="2"/>
  <c r="G135" i="2"/>
  <c r="G138" i="2" s="1"/>
  <c r="F135" i="2"/>
  <c r="F138" i="2" s="1"/>
  <c r="E135" i="2"/>
  <c r="E138" i="2" s="1"/>
  <c r="G134" i="2"/>
  <c r="F134" i="2"/>
  <c r="E134" i="2"/>
  <c r="H133" i="2"/>
  <c r="I15" i="10" s="1"/>
  <c r="H15" i="10"/>
  <c r="I14" i="10"/>
  <c r="J14" i="10" s="1"/>
  <c r="G124" i="2"/>
  <c r="G127" i="2" s="1"/>
  <c r="F127" i="2"/>
  <c r="E124" i="2"/>
  <c r="E127" i="2" s="1"/>
  <c r="G123" i="2"/>
  <c r="G126" i="2" s="1"/>
  <c r="F123" i="2"/>
  <c r="F126" i="2" s="1"/>
  <c r="E123" i="2"/>
  <c r="E126" i="2" s="1"/>
  <c r="G122" i="2"/>
  <c r="G125" i="2" s="1"/>
  <c r="G128" i="2" s="1"/>
  <c r="F122" i="2"/>
  <c r="F125" i="2" s="1"/>
  <c r="E122" i="2"/>
  <c r="E125" i="2" s="1"/>
  <c r="E128" i="2" s="1"/>
  <c r="H121" i="2"/>
  <c r="H120" i="2"/>
  <c r="G112" i="2"/>
  <c r="F112" i="2"/>
  <c r="E112" i="2"/>
  <c r="G111" i="2"/>
  <c r="F111" i="2"/>
  <c r="E111" i="2"/>
  <c r="G110" i="2"/>
  <c r="F110" i="2"/>
  <c r="E110" i="2"/>
  <c r="H109" i="2"/>
  <c r="H108" i="2"/>
  <c r="G107" i="2"/>
  <c r="F107" i="2"/>
  <c r="E107" i="2"/>
  <c r="H106" i="2"/>
  <c r="H105" i="2"/>
  <c r="G104" i="2"/>
  <c r="F104" i="2"/>
  <c r="E104" i="2"/>
  <c r="H103" i="2"/>
  <c r="H102" i="2"/>
  <c r="G100" i="2"/>
  <c r="F100" i="2"/>
  <c r="E100" i="2"/>
  <c r="G99" i="2"/>
  <c r="F99" i="2"/>
  <c r="E99" i="2"/>
  <c r="G98" i="2"/>
  <c r="F98" i="2"/>
  <c r="E98" i="2"/>
  <c r="H97" i="2"/>
  <c r="H96" i="2"/>
  <c r="G95" i="2"/>
  <c r="F95" i="2"/>
  <c r="E95" i="2"/>
  <c r="H94" i="2"/>
  <c r="H93" i="2"/>
  <c r="G92" i="2"/>
  <c r="F92" i="2"/>
  <c r="E92" i="2"/>
  <c r="H91" i="2"/>
  <c r="H90" i="2"/>
  <c r="G89" i="2"/>
  <c r="E89" i="2"/>
  <c r="H88" i="2"/>
  <c r="H87" i="2"/>
  <c r="G86" i="2"/>
  <c r="F86" i="2"/>
  <c r="E86" i="2"/>
  <c r="H85" i="2"/>
  <c r="H84" i="2"/>
  <c r="G83" i="2"/>
  <c r="F83" i="2"/>
  <c r="E83" i="2"/>
  <c r="H82" i="2"/>
  <c r="H81" i="2"/>
  <c r="G73" i="2"/>
  <c r="G76" i="2" s="1"/>
  <c r="F73" i="2"/>
  <c r="F76" i="2" s="1"/>
  <c r="E73" i="2"/>
  <c r="G72" i="2"/>
  <c r="G75" i="2" s="1"/>
  <c r="F72" i="2"/>
  <c r="F75" i="2" s="1"/>
  <c r="E72" i="2"/>
  <c r="G71" i="2"/>
  <c r="H70" i="2"/>
  <c r="H69" i="2"/>
  <c r="G68" i="2"/>
  <c r="F68" i="2"/>
  <c r="E68" i="2"/>
  <c r="H67" i="2"/>
  <c r="H66" i="2"/>
  <c r="G65" i="2"/>
  <c r="F65" i="2"/>
  <c r="E65" i="2"/>
  <c r="H64" i="2"/>
  <c r="H63" i="2"/>
  <c r="G58" i="2"/>
  <c r="F58" i="2"/>
  <c r="E58" i="2"/>
  <c r="G57" i="2"/>
  <c r="F57" i="2"/>
  <c r="E57" i="2"/>
  <c r="G56" i="2"/>
  <c r="F56" i="2"/>
  <c r="E56" i="2"/>
  <c r="H55" i="2"/>
  <c r="H54" i="2"/>
  <c r="G53" i="2"/>
  <c r="F53" i="2"/>
  <c r="E53" i="2"/>
  <c r="H52" i="2"/>
  <c r="H51" i="2"/>
  <c r="G50" i="2"/>
  <c r="F50" i="2"/>
  <c r="E50" i="2"/>
  <c r="H49" i="2"/>
  <c r="H48" i="2"/>
  <c r="G47" i="2"/>
  <c r="F47" i="2"/>
  <c r="E47" i="2"/>
  <c r="H46" i="2"/>
  <c r="H45" i="2"/>
  <c r="G44" i="2"/>
  <c r="F44" i="2"/>
  <c r="E44" i="2"/>
  <c r="H43" i="2"/>
  <c r="H42" i="2"/>
  <c r="G38" i="2"/>
  <c r="F38" i="2"/>
  <c r="E38" i="2"/>
  <c r="H37" i="2"/>
  <c r="H36" i="2"/>
  <c r="G34" i="2"/>
  <c r="F34" i="2"/>
  <c r="E34" i="2"/>
  <c r="G33" i="2"/>
  <c r="F33" i="2"/>
  <c r="E33" i="2"/>
  <c r="G32" i="2"/>
  <c r="F32" i="2"/>
  <c r="E32" i="2"/>
  <c r="H31" i="2"/>
  <c r="H30" i="2"/>
  <c r="G29" i="2"/>
  <c r="F29" i="2"/>
  <c r="E29" i="2"/>
  <c r="E35" i="2" s="1"/>
  <c r="H28" i="2"/>
  <c r="H27" i="2"/>
  <c r="G25" i="2"/>
  <c r="F25" i="2"/>
  <c r="E25" i="2"/>
  <c r="G24" i="2"/>
  <c r="F24" i="2"/>
  <c r="E24" i="2"/>
  <c r="G23" i="2"/>
  <c r="F23" i="2"/>
  <c r="E23" i="2"/>
  <c r="H22" i="2"/>
  <c r="H21" i="2"/>
  <c r="G20" i="2"/>
  <c r="F20" i="2"/>
  <c r="E20" i="2"/>
  <c r="H19" i="2"/>
  <c r="H18" i="2"/>
  <c r="G17" i="2"/>
  <c r="H16" i="2"/>
  <c r="H15" i="2"/>
  <c r="G14" i="2"/>
  <c r="F14" i="2"/>
  <c r="E14" i="2"/>
  <c r="H13" i="2"/>
  <c r="H12" i="2"/>
  <c r="G11" i="2"/>
  <c r="F11" i="2"/>
  <c r="H11" i="2" s="1"/>
  <c r="E11" i="2"/>
  <c r="H10" i="2"/>
  <c r="H9" i="2"/>
  <c r="G8" i="2"/>
  <c r="F8" i="2"/>
  <c r="E8" i="2"/>
  <c r="H7" i="2"/>
  <c r="H6" i="2"/>
  <c r="G101" i="1"/>
  <c r="G104" i="1" s="1"/>
  <c r="F101" i="1"/>
  <c r="F104" i="1" s="1"/>
  <c r="G100" i="1"/>
  <c r="G103" i="1" s="1"/>
  <c r="F100" i="1"/>
  <c r="F103" i="1" s="1"/>
  <c r="H99" i="1"/>
  <c r="H102" i="1" s="1"/>
  <c r="G99" i="1"/>
  <c r="G102" i="1" s="1"/>
  <c r="F99" i="1"/>
  <c r="F102" i="1" s="1"/>
  <c r="E99" i="1"/>
  <c r="E102" i="1" s="1"/>
  <c r="G86" i="1"/>
  <c r="F86" i="1"/>
  <c r="E86" i="1"/>
  <c r="G85" i="1"/>
  <c r="G88" i="1" s="1"/>
  <c r="F85" i="1"/>
  <c r="F88" i="1" s="1"/>
  <c r="E85" i="1"/>
  <c r="E88" i="1" s="1"/>
  <c r="G84" i="1"/>
  <c r="G87" i="1" s="1"/>
  <c r="F84" i="1"/>
  <c r="F87" i="1" s="1"/>
  <c r="E84" i="1"/>
  <c r="E87" i="1" s="1"/>
  <c r="G67" i="1"/>
  <c r="F67" i="1"/>
  <c r="E67" i="1"/>
  <c r="G66" i="1"/>
  <c r="G69" i="1" s="1"/>
  <c r="F66" i="1"/>
  <c r="F69" i="1" s="1"/>
  <c r="E66" i="1"/>
  <c r="G56" i="1"/>
  <c r="G59" i="1" s="1"/>
  <c r="F56" i="1"/>
  <c r="F59" i="1" s="1"/>
  <c r="E56" i="1"/>
  <c r="E59" i="1" s="1"/>
  <c r="H55" i="1"/>
  <c r="G55" i="1"/>
  <c r="G58" i="1" s="1"/>
  <c r="F55" i="1"/>
  <c r="F58" i="1" s="1"/>
  <c r="E55" i="1"/>
  <c r="E58" i="1" s="1"/>
  <c r="H54" i="1"/>
  <c r="G54" i="1"/>
  <c r="G57" i="1" s="1"/>
  <c r="F54" i="1"/>
  <c r="F57" i="1" s="1"/>
  <c r="E54" i="1"/>
  <c r="E57" i="1" s="1"/>
  <c r="E31" i="1"/>
  <c r="H31" i="1" s="1"/>
  <c r="D9" i="10" s="1"/>
  <c r="E30" i="1"/>
  <c r="H30" i="1" s="1"/>
  <c r="C9" i="10" s="1"/>
  <c r="E29" i="1"/>
  <c r="H29" i="1" s="1"/>
  <c r="H28" i="1"/>
  <c r="H27" i="1"/>
  <c r="G26" i="1"/>
  <c r="G47" i="1" s="1"/>
  <c r="F26" i="1"/>
  <c r="F47" i="1" s="1"/>
  <c r="E26" i="1"/>
  <c r="G25" i="1"/>
  <c r="G46" i="1" s="1"/>
  <c r="F25" i="1"/>
  <c r="F46" i="1" s="1"/>
  <c r="E25" i="1"/>
  <c r="G24" i="1"/>
  <c r="G45" i="1" s="1"/>
  <c r="F24" i="1"/>
  <c r="F45" i="1" s="1"/>
  <c r="E24" i="1"/>
  <c r="D14" i="10"/>
  <c r="C14" i="10"/>
  <c r="D13" i="10"/>
  <c r="C13" i="10"/>
  <c r="D12" i="10"/>
  <c r="C12" i="10"/>
  <c r="C11" i="10"/>
  <c r="D10" i="10"/>
  <c r="C10" i="10"/>
  <c r="H33" i="2" l="1"/>
  <c r="H8" i="10" s="1"/>
  <c r="C16" i="10"/>
  <c r="G35" i="2"/>
  <c r="F60" i="2"/>
  <c r="E11" i="10"/>
  <c r="F139" i="2"/>
  <c r="F137" i="2"/>
  <c r="F140" i="2" s="1"/>
  <c r="G139" i="2"/>
  <c r="G137" i="2"/>
  <c r="G140" i="2" s="1"/>
  <c r="E139" i="2"/>
  <c r="E137" i="2"/>
  <c r="H8" i="2"/>
  <c r="F114" i="2"/>
  <c r="H98" i="2"/>
  <c r="H53" i="2"/>
  <c r="F101" i="2"/>
  <c r="E89" i="1"/>
  <c r="G89" i="1"/>
  <c r="F105" i="1"/>
  <c r="E35" i="12"/>
  <c r="H17" i="2"/>
  <c r="G26" i="2"/>
  <c r="H89" i="2"/>
  <c r="H95" i="2"/>
  <c r="G114" i="2"/>
  <c r="H104" i="2"/>
  <c r="H110" i="2"/>
  <c r="J15" i="10"/>
  <c r="H32" i="2"/>
  <c r="H44" i="2"/>
  <c r="G61" i="2"/>
  <c r="F113" i="2"/>
  <c r="H111" i="2"/>
  <c r="H12" i="10" s="1"/>
  <c r="H136" i="2"/>
  <c r="H131" i="2"/>
  <c r="H14" i="2"/>
  <c r="G60" i="2"/>
  <c r="G141" i="2" s="1"/>
  <c r="G147" i="2" s="1"/>
  <c r="H86" i="2"/>
  <c r="H127" i="2"/>
  <c r="I13" i="10" s="1"/>
  <c r="H135" i="2"/>
  <c r="H124" i="2"/>
  <c r="G113" i="2"/>
  <c r="E115" i="2"/>
  <c r="E114" i="2"/>
  <c r="E113" i="2"/>
  <c r="G74" i="2"/>
  <c r="G77" i="2" s="1"/>
  <c r="F59" i="2"/>
  <c r="H56" i="2"/>
  <c r="H50" i="2"/>
  <c r="H58" i="1"/>
  <c r="G70" i="1"/>
  <c r="G106" i="1" s="1"/>
  <c r="G68" i="1"/>
  <c r="G71" i="1" s="1"/>
  <c r="E69" i="1"/>
  <c r="H69" i="1" s="1"/>
  <c r="H66" i="1"/>
  <c r="F70" i="1"/>
  <c r="F106" i="1" s="1"/>
  <c r="F68" i="1"/>
  <c r="F71" i="1" s="1"/>
  <c r="F89" i="1"/>
  <c r="E70" i="1"/>
  <c r="H67" i="1"/>
  <c r="E68" i="1"/>
  <c r="E71" i="1" s="1"/>
  <c r="E13" i="10"/>
  <c r="E32" i="1"/>
  <c r="H32" i="1" s="1"/>
  <c r="E9" i="10"/>
  <c r="C31" i="9"/>
  <c r="C24" i="9"/>
  <c r="C20" i="8"/>
  <c r="C24" i="8" s="1"/>
  <c r="C25" i="7"/>
  <c r="E26" i="12"/>
  <c r="H26" i="11"/>
  <c r="H126" i="2"/>
  <c r="H13" i="10" s="1"/>
  <c r="F128" i="2"/>
  <c r="H128" i="2" s="1"/>
  <c r="H125" i="2"/>
  <c r="H122" i="2"/>
  <c r="H123" i="2"/>
  <c r="H138" i="2"/>
  <c r="H134" i="2"/>
  <c r="F115" i="2"/>
  <c r="G115" i="2"/>
  <c r="H112" i="2"/>
  <c r="H107" i="2"/>
  <c r="H92" i="2"/>
  <c r="G101" i="2"/>
  <c r="E101" i="2"/>
  <c r="H99" i="2"/>
  <c r="H11" i="10" s="1"/>
  <c r="H83" i="2"/>
  <c r="H100" i="2"/>
  <c r="I11" i="10" s="1"/>
  <c r="H71" i="2"/>
  <c r="F74" i="2"/>
  <c r="F77" i="2" s="1"/>
  <c r="H68" i="2"/>
  <c r="H65" i="2"/>
  <c r="H73" i="2"/>
  <c r="E76" i="2"/>
  <c r="H76" i="2" s="1"/>
  <c r="I10" i="10" s="1"/>
  <c r="H72" i="2"/>
  <c r="E74" i="2"/>
  <c r="E75" i="2"/>
  <c r="H75" i="2" s="1"/>
  <c r="H10" i="10" s="1"/>
  <c r="H47" i="2"/>
  <c r="H58" i="2"/>
  <c r="I9" i="10" s="1"/>
  <c r="G59" i="2"/>
  <c r="G62" i="2" s="1"/>
  <c r="E59" i="2"/>
  <c r="E60" i="2"/>
  <c r="H57" i="2"/>
  <c r="H9" i="10" s="1"/>
  <c r="H38" i="2"/>
  <c r="F61" i="2"/>
  <c r="H34" i="2"/>
  <c r="I8" i="10" s="1"/>
  <c r="F35" i="2"/>
  <c r="H29" i="2"/>
  <c r="H23" i="2"/>
  <c r="H20" i="2"/>
  <c r="H25" i="2"/>
  <c r="I7" i="10" s="1"/>
  <c r="F26" i="2"/>
  <c r="H24" i="2"/>
  <c r="H7" i="10" s="1"/>
  <c r="E61" i="2"/>
  <c r="E26" i="2"/>
  <c r="H26" i="1"/>
  <c r="E8" i="10" s="1"/>
  <c r="H25" i="1"/>
  <c r="D8" i="10" s="1"/>
  <c r="E14" i="10"/>
  <c r="E12" i="10"/>
  <c r="H57" i="1"/>
  <c r="E10" i="10"/>
  <c r="H24" i="1"/>
  <c r="C8" i="10" s="1"/>
  <c r="H88" i="1"/>
  <c r="H87" i="1"/>
  <c r="H84" i="1"/>
  <c r="C15" i="10" s="1"/>
  <c r="H85" i="1"/>
  <c r="D15" i="10" s="1"/>
  <c r="H86" i="1"/>
  <c r="G105" i="1"/>
  <c r="H56" i="1"/>
  <c r="H59" i="1" s="1"/>
  <c r="E45" i="1"/>
  <c r="E46" i="1"/>
  <c r="H114" i="2" l="1"/>
  <c r="J8" i="10"/>
  <c r="E36" i="12"/>
  <c r="H35" i="2"/>
  <c r="H137" i="2"/>
  <c r="H139" i="2"/>
  <c r="F116" i="2"/>
  <c r="F141" i="2"/>
  <c r="F147" i="2" s="1"/>
  <c r="H60" i="2"/>
  <c r="C6" i="10"/>
  <c r="E140" i="2"/>
  <c r="H140" i="2" s="1"/>
  <c r="H101" i="2"/>
  <c r="E142" i="2"/>
  <c r="F62" i="2"/>
  <c r="H47" i="1"/>
  <c r="H71" i="1"/>
  <c r="I12" i="10"/>
  <c r="J12" i="10" s="1"/>
  <c r="H6" i="10"/>
  <c r="J7" i="10"/>
  <c r="J9" i="10"/>
  <c r="G142" i="2"/>
  <c r="G146" i="2" s="1"/>
  <c r="J13" i="10"/>
  <c r="G116" i="2"/>
  <c r="H113" i="2"/>
  <c r="F142" i="2"/>
  <c r="F146" i="2" s="1"/>
  <c r="E116" i="2"/>
  <c r="H115" i="2"/>
  <c r="J11" i="10"/>
  <c r="E141" i="2"/>
  <c r="E147" i="2" s="1"/>
  <c r="H70" i="1"/>
  <c r="H68" i="1"/>
  <c r="H89" i="1"/>
  <c r="C32" i="9"/>
  <c r="J10" i="10"/>
  <c r="H74" i="2"/>
  <c r="E77" i="2"/>
  <c r="H77" i="2" s="1"/>
  <c r="H61" i="2"/>
  <c r="H59" i="2"/>
  <c r="E62" i="2"/>
  <c r="H26" i="2"/>
  <c r="E15" i="10"/>
  <c r="H46" i="1"/>
  <c r="E105" i="1"/>
  <c r="H105" i="1" s="1"/>
  <c r="H45" i="1"/>
  <c r="E101" i="1"/>
  <c r="E104" i="1" s="1"/>
  <c r="E100" i="1"/>
  <c r="E103" i="1" s="1"/>
  <c r="E106" i="1" s="1"/>
  <c r="H91" i="1"/>
  <c r="H141" i="2" l="1"/>
  <c r="H147" i="2" s="1"/>
  <c r="E145" i="2"/>
  <c r="E148" i="2" s="1"/>
  <c r="G148" i="2"/>
  <c r="G143" i="2"/>
  <c r="G149" i="2" s="1"/>
  <c r="E143" i="2"/>
  <c r="F143" i="2"/>
  <c r="F149" i="2" s="1"/>
  <c r="F148" i="2"/>
  <c r="H142" i="2"/>
  <c r="H116" i="2"/>
  <c r="H100" i="1"/>
  <c r="D16" i="10" s="1"/>
  <c r="D6" i="10" s="1"/>
  <c r="H92" i="1"/>
  <c r="H101" i="1" s="1"/>
  <c r="H104" i="1" s="1"/>
  <c r="H62" i="2"/>
  <c r="H106" i="1"/>
  <c r="E146" i="2" l="1"/>
  <c r="E149" i="2" s="1"/>
  <c r="H145" i="2"/>
  <c r="I16" i="10" s="1"/>
  <c r="H143" i="2"/>
  <c r="H103" i="1"/>
  <c r="E16" i="10"/>
  <c r="E6" i="10" s="1"/>
  <c r="H148" i="2" l="1"/>
  <c r="H146" i="2"/>
  <c r="H149" i="2" s="1"/>
  <c r="J16" i="10"/>
  <c r="J6" i="10" s="1"/>
  <c r="I6" i="10"/>
</calcChain>
</file>

<file path=xl/sharedStrings.xml><?xml version="1.0" encoding="utf-8"?>
<sst xmlns="http://schemas.openxmlformats.org/spreadsheetml/2006/main" count="733" uniqueCount="356">
  <si>
    <t>계</t>
    <phoneticPr fontId="1" type="noConversion"/>
  </si>
  <si>
    <t>시설명 : 청운양로원</t>
    <phoneticPr fontId="1" type="noConversion"/>
  </si>
  <si>
    <t>과  목</t>
    <phoneticPr fontId="1" type="noConversion"/>
  </si>
  <si>
    <t>구분</t>
    <phoneticPr fontId="1" type="noConversion"/>
  </si>
  <si>
    <t>정부보조금</t>
    <phoneticPr fontId="1" type="noConversion"/>
  </si>
  <si>
    <t>시설부담금</t>
    <phoneticPr fontId="1" type="noConversion"/>
  </si>
  <si>
    <t>후원금</t>
    <phoneticPr fontId="1" type="noConversion"/>
  </si>
  <si>
    <t>계</t>
    <phoneticPr fontId="1" type="noConversion"/>
  </si>
  <si>
    <t>관</t>
    <phoneticPr fontId="1" type="noConversion"/>
  </si>
  <si>
    <t>항</t>
    <phoneticPr fontId="1" type="noConversion"/>
  </si>
  <si>
    <t>목</t>
    <phoneticPr fontId="1" type="noConversion"/>
  </si>
  <si>
    <t xml:space="preserve">세 입 결 산 서 </t>
    <phoneticPr fontId="1" type="noConversion"/>
  </si>
  <si>
    <t>예산</t>
    <phoneticPr fontId="1" type="noConversion"/>
  </si>
  <si>
    <t>결산</t>
    <phoneticPr fontId="1" type="noConversion"/>
  </si>
  <si>
    <t>증감</t>
    <phoneticPr fontId="1" type="noConversion"/>
  </si>
  <si>
    <t>인건비</t>
    <phoneticPr fontId="1" type="noConversion"/>
  </si>
  <si>
    <t>운영비</t>
    <phoneticPr fontId="1" type="noConversion"/>
  </si>
  <si>
    <t>생계비</t>
    <phoneticPr fontId="1" type="noConversion"/>
  </si>
  <si>
    <t>경상보조금
수    입</t>
    <phoneticPr fontId="1" type="noConversion"/>
  </si>
  <si>
    <t>기타보조금
수    입</t>
    <phoneticPr fontId="1" type="noConversion"/>
  </si>
  <si>
    <t>지방자치
보조금</t>
    <phoneticPr fontId="1" type="noConversion"/>
  </si>
  <si>
    <t>기타보조금
수   입</t>
    <phoneticPr fontId="1" type="noConversion"/>
  </si>
  <si>
    <t>법   인
전입금</t>
    <phoneticPr fontId="1" type="noConversion"/>
  </si>
  <si>
    <t>전입금</t>
    <phoneticPr fontId="1" type="noConversion"/>
  </si>
  <si>
    <t>전년도
이월금</t>
    <phoneticPr fontId="1" type="noConversion"/>
  </si>
  <si>
    <t>이   월
사업비</t>
    <phoneticPr fontId="1" type="noConversion"/>
  </si>
  <si>
    <t>이월금</t>
    <phoneticPr fontId="1" type="noConversion"/>
  </si>
  <si>
    <t>불용품
매각대</t>
    <phoneticPr fontId="1" type="noConversion"/>
  </si>
  <si>
    <t>기타예금
이자수입</t>
    <phoneticPr fontId="1" type="noConversion"/>
  </si>
  <si>
    <t>기   타
잡수입</t>
    <phoneticPr fontId="1" type="noConversion"/>
  </si>
  <si>
    <t>잡수입</t>
    <phoneticPr fontId="1" type="noConversion"/>
  </si>
  <si>
    <t>지   정
후원금</t>
    <phoneticPr fontId="1" type="noConversion"/>
  </si>
  <si>
    <t>비지정
후원금</t>
    <phoneticPr fontId="1" type="noConversion"/>
  </si>
  <si>
    <t>후원금
수   입</t>
    <phoneticPr fontId="1" type="noConversion"/>
  </si>
  <si>
    <t xml:space="preserve"> 보조금</t>
    <phoneticPr fontId="1" type="noConversion"/>
  </si>
  <si>
    <t>사무비</t>
    <phoneticPr fontId="1" type="noConversion"/>
  </si>
  <si>
    <t>급  여</t>
    <phoneticPr fontId="1" type="noConversion"/>
  </si>
  <si>
    <t>상여금</t>
    <phoneticPr fontId="1" type="noConversion"/>
  </si>
  <si>
    <t>제수당</t>
    <phoneticPr fontId="1" type="noConversion"/>
  </si>
  <si>
    <t>퇴직금 및
퇴직적립금</t>
    <phoneticPr fontId="1" type="noConversion"/>
  </si>
  <si>
    <t>사회보험
부담비용</t>
    <phoneticPr fontId="1" type="noConversion"/>
  </si>
  <si>
    <t>기  타
후생경비</t>
    <phoneticPr fontId="1" type="noConversion"/>
  </si>
  <si>
    <t>기관운영비</t>
    <phoneticPr fontId="1" type="noConversion"/>
  </si>
  <si>
    <t>회의비</t>
    <phoneticPr fontId="1" type="noConversion"/>
  </si>
  <si>
    <t>업무추진비</t>
    <phoneticPr fontId="1" type="noConversion"/>
  </si>
  <si>
    <t>여  비</t>
    <phoneticPr fontId="1" type="noConversion"/>
  </si>
  <si>
    <t>수용비 및 
수수료</t>
    <phoneticPr fontId="1" type="noConversion"/>
  </si>
  <si>
    <t>공공요금</t>
    <phoneticPr fontId="1" type="noConversion"/>
  </si>
  <si>
    <t>제세공과금</t>
    <phoneticPr fontId="1" type="noConversion"/>
  </si>
  <si>
    <t>차량비</t>
    <phoneticPr fontId="1" type="noConversion"/>
  </si>
  <si>
    <t>시설비</t>
    <phoneticPr fontId="1" type="noConversion"/>
  </si>
  <si>
    <t>자산취득비</t>
    <phoneticPr fontId="1" type="noConversion"/>
  </si>
  <si>
    <t>시설장비
유지비</t>
    <phoneticPr fontId="1" type="noConversion"/>
  </si>
  <si>
    <t>재   산
조성비</t>
    <phoneticPr fontId="1" type="noConversion"/>
  </si>
  <si>
    <t>수용기관
경  비</t>
    <phoneticPr fontId="1" type="noConversion"/>
  </si>
  <si>
    <t>피복비</t>
    <phoneticPr fontId="1" type="noConversion"/>
  </si>
  <si>
    <t>의료비</t>
    <phoneticPr fontId="1" type="noConversion"/>
  </si>
  <si>
    <t>장의비</t>
    <phoneticPr fontId="1" type="noConversion"/>
  </si>
  <si>
    <t>연료비</t>
    <phoneticPr fontId="1" type="noConversion"/>
  </si>
  <si>
    <t>사   업
운영비</t>
    <phoneticPr fontId="1" type="noConversion"/>
  </si>
  <si>
    <t>사업비</t>
    <phoneticPr fontId="1" type="noConversion"/>
  </si>
  <si>
    <t>의료재활
사업비</t>
    <phoneticPr fontId="1" type="noConversion"/>
  </si>
  <si>
    <t>교육재활
사업비</t>
    <phoneticPr fontId="1" type="noConversion"/>
  </si>
  <si>
    <t>프로그램
사업비</t>
    <phoneticPr fontId="1" type="noConversion"/>
  </si>
  <si>
    <t>잡지출</t>
    <phoneticPr fontId="1" type="noConversion"/>
  </si>
  <si>
    <t>예비비</t>
    <phoneticPr fontId="1" type="noConversion"/>
  </si>
  <si>
    <t xml:space="preserve">세 출 결 산 서 </t>
    <phoneticPr fontId="1" type="noConversion"/>
  </si>
  <si>
    <t>합  계</t>
    <phoneticPr fontId="1" type="noConversion"/>
  </si>
  <si>
    <t>예산</t>
    <phoneticPr fontId="1" type="noConversion"/>
  </si>
  <si>
    <t>결산</t>
    <phoneticPr fontId="1" type="noConversion"/>
  </si>
  <si>
    <t>증감</t>
    <phoneticPr fontId="1" type="noConversion"/>
  </si>
  <si>
    <t>총   계</t>
    <phoneticPr fontId="1" type="noConversion"/>
  </si>
  <si>
    <t>시설명 : 청운양로원</t>
    <phoneticPr fontId="8" type="noConversion"/>
  </si>
  <si>
    <t xml:space="preserve">과 목 전 용 조 서 </t>
    <phoneticPr fontId="1" type="noConversion"/>
  </si>
  <si>
    <t>시설명 : 청운양로원</t>
    <phoneticPr fontId="8" type="noConversion"/>
  </si>
  <si>
    <t>과    목</t>
    <phoneticPr fontId="8" type="noConversion"/>
  </si>
  <si>
    <t>예산액
(1)</t>
    <phoneticPr fontId="8" type="noConversion"/>
  </si>
  <si>
    <t>전용액
(2)</t>
    <phoneticPr fontId="8" type="noConversion"/>
  </si>
  <si>
    <t>예산현액
(1+2=3)</t>
    <phoneticPr fontId="8" type="noConversion"/>
  </si>
  <si>
    <t>지출액
(4)</t>
    <phoneticPr fontId="8" type="noConversion"/>
  </si>
  <si>
    <t>불용액
(3-4)</t>
    <phoneticPr fontId="8" type="noConversion"/>
  </si>
  <si>
    <t>전용사유</t>
    <phoneticPr fontId="8" type="noConversion"/>
  </si>
  <si>
    <t>관</t>
    <phoneticPr fontId="8" type="noConversion"/>
  </si>
  <si>
    <t>항</t>
    <phoneticPr fontId="8" type="noConversion"/>
  </si>
  <si>
    <t>목</t>
    <phoneticPr fontId="8" type="noConversion"/>
  </si>
  <si>
    <t>사용일자</t>
    <phoneticPr fontId="8" type="noConversion"/>
  </si>
  <si>
    <t>금 액</t>
    <phoneticPr fontId="8" type="noConversion"/>
  </si>
  <si>
    <t>사 유</t>
    <phoneticPr fontId="8" type="noConversion"/>
  </si>
  <si>
    <t>사용 내역</t>
    <phoneticPr fontId="8" type="noConversion"/>
  </si>
  <si>
    <t>비 고</t>
    <phoneticPr fontId="8" type="noConversion"/>
  </si>
  <si>
    <t xml:space="preserve">해  당  사   항   </t>
    <phoneticPr fontId="8" type="noConversion"/>
  </si>
  <si>
    <t xml:space="preserve">  없   음</t>
    <phoneticPr fontId="8" type="noConversion"/>
  </si>
  <si>
    <t xml:space="preserve">예  비  비  사  용  조  서 </t>
    <phoneticPr fontId="8" type="noConversion"/>
  </si>
  <si>
    <t>수량</t>
    <phoneticPr fontId="8" type="noConversion"/>
  </si>
  <si>
    <t>평가액</t>
    <phoneticPr fontId="8" type="noConversion"/>
  </si>
  <si>
    <t>수입액</t>
    <phoneticPr fontId="8" type="noConversion"/>
  </si>
  <si>
    <t>산출기초</t>
    <phoneticPr fontId="8" type="noConversion"/>
  </si>
  <si>
    <t>운영방법</t>
    <phoneticPr fontId="1" type="noConversion"/>
  </si>
  <si>
    <t xml:space="preserve">기 본 재 산 수 입 명 세 서  </t>
    <phoneticPr fontId="8" type="noConversion"/>
  </si>
  <si>
    <t>구  분</t>
    <phoneticPr fontId="8" type="noConversion"/>
  </si>
  <si>
    <t>금  액</t>
    <phoneticPr fontId="8" type="noConversion"/>
  </si>
  <si>
    <t>산  출  내  역</t>
    <phoneticPr fontId="8" type="noConversion"/>
  </si>
  <si>
    <t>계</t>
    <phoneticPr fontId="8" type="noConversion"/>
  </si>
  <si>
    <t xml:space="preserve">인 건 비 명 세 서  </t>
    <phoneticPr fontId="8" type="noConversion"/>
  </si>
  <si>
    <t>내  역</t>
    <phoneticPr fontId="8" type="noConversion"/>
  </si>
  <si>
    <t xml:space="preserve">사  업  비  명  세  서  </t>
    <phoneticPr fontId="8" type="noConversion"/>
  </si>
  <si>
    <t>기관운영비</t>
    <phoneticPr fontId="8" type="noConversion"/>
  </si>
  <si>
    <t>회의비</t>
    <phoneticPr fontId="8" type="noConversion"/>
  </si>
  <si>
    <t>여비</t>
    <phoneticPr fontId="8" type="noConversion"/>
  </si>
  <si>
    <t>수용비 및
수수료</t>
    <phoneticPr fontId="8" type="noConversion"/>
  </si>
  <si>
    <t xml:space="preserve"> 소모품,사무용품 구입비</t>
    <phoneticPr fontId="8" type="noConversion"/>
  </si>
  <si>
    <t xml:space="preserve"> 우편료 및 운송료</t>
    <phoneticPr fontId="8" type="noConversion"/>
  </si>
  <si>
    <t xml:space="preserve"> 소규모수선 및 기타수리비</t>
    <phoneticPr fontId="8" type="noConversion"/>
  </si>
  <si>
    <t>공공요금</t>
    <phoneticPr fontId="8" type="noConversion"/>
  </si>
  <si>
    <t xml:space="preserve"> 통신비</t>
    <phoneticPr fontId="8" type="noConversion"/>
  </si>
  <si>
    <t xml:space="preserve"> 전기요금</t>
    <phoneticPr fontId="8" type="noConversion"/>
  </si>
  <si>
    <t xml:space="preserve"> 상.하수도 요금</t>
    <phoneticPr fontId="8" type="noConversion"/>
  </si>
  <si>
    <t xml:space="preserve"> 오물수거료</t>
    <phoneticPr fontId="8" type="noConversion"/>
  </si>
  <si>
    <t>제세공과금</t>
    <phoneticPr fontId="8" type="noConversion"/>
  </si>
  <si>
    <t xml:space="preserve"> 제세공과금,환경개선부담금 등</t>
    <phoneticPr fontId="8" type="noConversion"/>
  </si>
  <si>
    <t xml:space="preserve"> 협회회비</t>
    <phoneticPr fontId="8" type="noConversion"/>
  </si>
  <si>
    <t>차량비</t>
    <phoneticPr fontId="8" type="noConversion"/>
  </si>
  <si>
    <t xml:space="preserve"> 차량유류대, 수리비 등</t>
    <phoneticPr fontId="8" type="noConversion"/>
  </si>
  <si>
    <t>시설비</t>
    <phoneticPr fontId="8" type="noConversion"/>
  </si>
  <si>
    <t>자산취득비</t>
    <phoneticPr fontId="8" type="noConversion"/>
  </si>
  <si>
    <t xml:space="preserve">기  타  비  용  명  세  서  </t>
    <phoneticPr fontId="8" type="noConversion"/>
  </si>
  <si>
    <t>재산종류</t>
    <phoneticPr fontId="8" type="noConversion"/>
  </si>
  <si>
    <t>계</t>
    <phoneticPr fontId="1" type="noConversion"/>
  </si>
  <si>
    <t>구  분</t>
    <phoneticPr fontId="8" type="noConversion"/>
  </si>
  <si>
    <t>내  역</t>
    <phoneticPr fontId="8" type="noConversion"/>
  </si>
  <si>
    <t>금  액</t>
    <phoneticPr fontId="8" type="noConversion"/>
  </si>
  <si>
    <t>산  출  내  역</t>
    <phoneticPr fontId="8" type="noConversion"/>
  </si>
  <si>
    <t>합  계</t>
    <phoneticPr fontId="8" type="noConversion"/>
  </si>
  <si>
    <t>사업운영비</t>
    <phoneticPr fontId="1" type="noConversion"/>
  </si>
  <si>
    <t>생계비</t>
    <phoneticPr fontId="8" type="noConversion"/>
  </si>
  <si>
    <t>주식비(쌀,잡곡구입)</t>
    <phoneticPr fontId="8" type="noConversion"/>
  </si>
  <si>
    <t>부식비(부식류구입)</t>
    <phoneticPr fontId="8" type="noConversion"/>
  </si>
  <si>
    <t>장대금(춘계부식비)</t>
    <phoneticPr fontId="8" type="noConversion"/>
  </si>
  <si>
    <t>피복비</t>
    <phoneticPr fontId="8" type="noConversion"/>
  </si>
  <si>
    <t>피복구입비</t>
    <phoneticPr fontId="8" type="noConversion"/>
  </si>
  <si>
    <t>의료비</t>
    <phoneticPr fontId="8" type="noConversion"/>
  </si>
  <si>
    <t>장의비</t>
    <phoneticPr fontId="8" type="noConversion"/>
  </si>
  <si>
    <t>연료비</t>
    <phoneticPr fontId="8" type="noConversion"/>
  </si>
  <si>
    <t>계</t>
    <phoneticPr fontId="8" type="noConversion"/>
  </si>
  <si>
    <t>사업비</t>
    <phoneticPr fontId="1" type="noConversion"/>
  </si>
  <si>
    <t>교육재활사업비</t>
    <phoneticPr fontId="8" type="noConversion"/>
  </si>
  <si>
    <t>프로그램사업비</t>
    <phoneticPr fontId="8" type="noConversion"/>
  </si>
  <si>
    <t>계</t>
    <phoneticPr fontId="1" type="noConversion"/>
  </si>
  <si>
    <t>시설명 : 청운양로원</t>
    <phoneticPr fontId="8" type="noConversion"/>
  </si>
  <si>
    <t>난방연료비 (도시가스)</t>
    <phoneticPr fontId="1" type="noConversion"/>
  </si>
  <si>
    <t xml:space="preserve">취사용연료비 </t>
    <phoneticPr fontId="1" type="noConversion"/>
  </si>
  <si>
    <t>교육재활프로그램 재료비</t>
    <phoneticPr fontId="8" type="noConversion"/>
  </si>
  <si>
    <t>문화활동비, 행사비</t>
    <phoneticPr fontId="8" type="noConversion"/>
  </si>
  <si>
    <t>시설명 : 청운양로원</t>
    <phoneticPr fontId="8" type="noConversion"/>
  </si>
  <si>
    <t>시설비</t>
    <phoneticPr fontId="8" type="noConversion"/>
  </si>
  <si>
    <t>업무추진비</t>
    <phoneticPr fontId="1" type="noConversion"/>
  </si>
  <si>
    <t>운영비</t>
    <phoneticPr fontId="8" type="noConversion"/>
  </si>
  <si>
    <t>인건비</t>
  </si>
  <si>
    <t>운영비</t>
  </si>
  <si>
    <t>구  분</t>
    <phoneticPr fontId="8" type="noConversion"/>
  </si>
  <si>
    <t>금  액</t>
    <phoneticPr fontId="8" type="noConversion"/>
  </si>
  <si>
    <t>산  출  내  역</t>
    <phoneticPr fontId="8" type="noConversion"/>
  </si>
  <si>
    <t>합  계</t>
    <phoneticPr fontId="8" type="noConversion"/>
  </si>
  <si>
    <t>기본급</t>
    <phoneticPr fontId="8" type="noConversion"/>
  </si>
  <si>
    <t>명절휴가비</t>
    <phoneticPr fontId="8" type="noConversion"/>
  </si>
  <si>
    <t>연장근로수당</t>
    <phoneticPr fontId="8" type="noConversion"/>
  </si>
  <si>
    <t>직책수당</t>
    <phoneticPr fontId="8" type="noConversion"/>
  </si>
  <si>
    <t>가족수당</t>
    <phoneticPr fontId="8" type="noConversion"/>
  </si>
  <si>
    <t>퇴직적립금</t>
    <phoneticPr fontId="8" type="noConversion"/>
  </si>
  <si>
    <t>사회보험
부담비용</t>
    <phoneticPr fontId="8" type="noConversion"/>
  </si>
  <si>
    <t>국민연금</t>
    <phoneticPr fontId="8" type="noConversion"/>
  </si>
  <si>
    <t>건강보험료</t>
    <phoneticPr fontId="8" type="noConversion"/>
  </si>
  <si>
    <t>고용보험료</t>
    <phoneticPr fontId="8" type="noConversion"/>
  </si>
  <si>
    <t>산재보험료</t>
    <phoneticPr fontId="8" type="noConversion"/>
  </si>
  <si>
    <t>기타
후생경비</t>
    <phoneticPr fontId="8" type="noConversion"/>
  </si>
  <si>
    <t>기타후생경비</t>
    <phoneticPr fontId="8" type="noConversion"/>
  </si>
  <si>
    <t>계</t>
    <phoneticPr fontId="1" type="noConversion"/>
  </si>
  <si>
    <t>급  여</t>
    <phoneticPr fontId="1" type="noConversion"/>
  </si>
  <si>
    <t>계</t>
    <phoneticPr fontId="1" type="noConversion"/>
  </si>
  <si>
    <t>퇴직금 및
퇴직적립금</t>
    <phoneticPr fontId="1" type="noConversion"/>
  </si>
  <si>
    <t>계</t>
    <phoneticPr fontId="1" type="noConversion"/>
  </si>
  <si>
    <t>병원비</t>
    <phoneticPr fontId="8" type="noConversion"/>
  </si>
  <si>
    <t>의약품구입비</t>
    <phoneticPr fontId="8" type="noConversion"/>
  </si>
  <si>
    <t>의료용품구입비</t>
    <phoneticPr fontId="8" type="noConversion"/>
  </si>
  <si>
    <t>간병비</t>
    <phoneticPr fontId="8" type="noConversion"/>
  </si>
  <si>
    <t>전용
월일</t>
    <phoneticPr fontId="8" type="noConversion"/>
  </si>
  <si>
    <t>자본보조금
수    입</t>
    <phoneticPr fontId="1" type="noConversion"/>
  </si>
  <si>
    <t>자본보조금
수   입</t>
    <phoneticPr fontId="1" type="noConversion"/>
  </si>
  <si>
    <t>계</t>
    <phoneticPr fontId="1" type="noConversion"/>
  </si>
  <si>
    <t>후원금
수  입</t>
    <phoneticPr fontId="1" type="noConversion"/>
  </si>
  <si>
    <t>해 당 사 항 없 음</t>
    <phoneticPr fontId="1" type="noConversion"/>
  </si>
  <si>
    <t>지방자치보조금</t>
    <phoneticPr fontId="1" type="noConversion"/>
  </si>
  <si>
    <t>춘계부식비</t>
    <phoneticPr fontId="1" type="noConversion"/>
  </si>
  <si>
    <t>경상보조금수입</t>
    <phoneticPr fontId="1" type="noConversion"/>
  </si>
  <si>
    <t>시설명 : 청운양로원</t>
  </si>
  <si>
    <t>(단위 : 원)</t>
  </si>
  <si>
    <t>세   입</t>
  </si>
  <si>
    <t>세   출</t>
  </si>
  <si>
    <t>구  분</t>
  </si>
  <si>
    <t>예산액</t>
    <phoneticPr fontId="1" type="noConversion"/>
  </si>
  <si>
    <t>결산액</t>
    <phoneticPr fontId="1" type="noConversion"/>
  </si>
  <si>
    <t>증  감</t>
  </si>
  <si>
    <t>보조금
수입</t>
  </si>
  <si>
    <t>경상보조금
수입</t>
  </si>
  <si>
    <t>사무비</t>
  </si>
  <si>
    <t>자본보조금
수입</t>
  </si>
  <si>
    <t>업무추진비</t>
  </si>
  <si>
    <t>기타보조금
수입</t>
  </si>
  <si>
    <t>후원금
수입</t>
  </si>
  <si>
    <t>지정후원금</t>
  </si>
  <si>
    <t>재산조성비</t>
  </si>
  <si>
    <t>비지정후원금</t>
  </si>
  <si>
    <t>사업비</t>
  </si>
  <si>
    <t>사업운영비</t>
  </si>
  <si>
    <t>전입금</t>
  </si>
  <si>
    <t>법인전입금</t>
  </si>
  <si>
    <t>이월금</t>
  </si>
  <si>
    <t>잡지출</t>
  </si>
  <si>
    <t>잡수입</t>
  </si>
  <si>
    <t>시설명 : 청운양로원</t>
    <phoneticPr fontId="1" type="noConversion"/>
  </si>
  <si>
    <t>(단위 : 원)</t>
    <phoneticPr fontId="1" type="noConversion"/>
  </si>
  <si>
    <t>세   입</t>
    <phoneticPr fontId="1" type="noConversion"/>
  </si>
  <si>
    <t>세   출</t>
    <phoneticPr fontId="1" type="noConversion"/>
  </si>
  <si>
    <t>금액</t>
    <phoneticPr fontId="1" type="noConversion"/>
  </si>
  <si>
    <t>관</t>
    <phoneticPr fontId="1" type="noConversion"/>
  </si>
  <si>
    <t>항</t>
    <phoneticPr fontId="1" type="noConversion"/>
  </si>
  <si>
    <t>후원금수입</t>
    <phoneticPr fontId="1" type="noConversion"/>
  </si>
  <si>
    <t>지정후원금</t>
    <phoneticPr fontId="1" type="noConversion"/>
  </si>
  <si>
    <t>비지정후원금</t>
    <phoneticPr fontId="1" type="noConversion"/>
  </si>
  <si>
    <t>이월금</t>
    <phoneticPr fontId="1" type="noConversion"/>
  </si>
  <si>
    <t>후원금수입명세 및 사용결과보고서</t>
    <phoneticPr fontId="1" type="noConversion"/>
  </si>
  <si>
    <t>과   목</t>
    <phoneticPr fontId="1" type="noConversion"/>
  </si>
  <si>
    <t>사무비</t>
    <phoneticPr fontId="1" type="noConversion"/>
  </si>
  <si>
    <t>운영비</t>
    <phoneticPr fontId="1" type="noConversion"/>
  </si>
  <si>
    <t>수용비 및
수수료</t>
    <phoneticPr fontId="1" type="noConversion"/>
  </si>
  <si>
    <t>의료비</t>
    <phoneticPr fontId="1" type="noConversion"/>
  </si>
  <si>
    <t>사업비</t>
    <phoneticPr fontId="1" type="noConversion"/>
  </si>
  <si>
    <t>교육재활
사업비</t>
    <phoneticPr fontId="1" type="noConversion"/>
  </si>
  <si>
    <t>프로그램
사업비</t>
    <phoneticPr fontId="1" type="noConversion"/>
  </si>
  <si>
    <t>과  목</t>
    <phoneticPr fontId="1" type="noConversion"/>
  </si>
  <si>
    <t>항</t>
    <phoneticPr fontId="1" type="noConversion"/>
  </si>
  <si>
    <t>세목</t>
    <phoneticPr fontId="1" type="noConversion"/>
  </si>
  <si>
    <t>금액</t>
    <phoneticPr fontId="1" type="noConversion"/>
  </si>
  <si>
    <t>보조금수입</t>
    <phoneticPr fontId="1" type="noConversion"/>
  </si>
  <si>
    <t>기본급</t>
    <phoneticPr fontId="1" type="noConversion"/>
  </si>
  <si>
    <t>소 계</t>
    <phoneticPr fontId="1" type="noConversion"/>
  </si>
  <si>
    <t>일반운영비</t>
    <phoneticPr fontId="1" type="noConversion"/>
  </si>
  <si>
    <t>특별위로비</t>
    <phoneticPr fontId="1" type="noConversion"/>
  </si>
  <si>
    <t>월동대책비</t>
    <phoneticPr fontId="1" type="noConversion"/>
  </si>
  <si>
    <t>기타보조금수입</t>
    <phoneticPr fontId="1" type="noConversion"/>
  </si>
  <si>
    <t>김장비</t>
    <phoneticPr fontId="1" type="noConversion"/>
  </si>
  <si>
    <t>비고</t>
    <phoneticPr fontId="1" type="noConversion"/>
  </si>
  <si>
    <t>설, 추석</t>
    <phoneticPr fontId="1" type="noConversion"/>
  </si>
  <si>
    <t xml:space="preserve">정 부 보 조 금 수 입 명 세 서  </t>
    <phoneticPr fontId="8" type="noConversion"/>
  </si>
  <si>
    <t>법   인
전입금
(후원금</t>
    <phoneticPr fontId="1" type="noConversion"/>
  </si>
  <si>
    <t>전년도
이월금
(후원금)</t>
    <phoneticPr fontId="1" type="noConversion"/>
  </si>
  <si>
    <t>주.부식 피복비</t>
    <phoneticPr fontId="1" type="noConversion"/>
  </si>
  <si>
    <t>소  계</t>
    <phoneticPr fontId="1" type="noConversion"/>
  </si>
  <si>
    <t>소 계</t>
    <phoneticPr fontId="1" type="noConversion"/>
  </si>
  <si>
    <t>계</t>
    <phoneticPr fontId="1" type="noConversion"/>
  </si>
  <si>
    <t>합   계</t>
    <phoneticPr fontId="1" type="noConversion"/>
  </si>
  <si>
    <t>특별위로비(설, 추석 어르신통장입금)</t>
    <phoneticPr fontId="1" type="noConversion"/>
  </si>
  <si>
    <t>경조비, 회식비, 꽃다발 외</t>
    <phoneticPr fontId="8" type="noConversion"/>
  </si>
  <si>
    <t xml:space="preserve"> 탁상용카렌다, 소식지 인쇄 외</t>
    <phoneticPr fontId="8" type="noConversion"/>
  </si>
  <si>
    <t>합   계</t>
    <phoneticPr fontId="1" type="noConversion"/>
  </si>
  <si>
    <t>법인전입금
(후원금)</t>
    <phoneticPr fontId="1" type="noConversion"/>
  </si>
  <si>
    <t>잡지출</t>
    <phoneticPr fontId="1" type="noConversion"/>
  </si>
  <si>
    <t>(단위 : 원)</t>
    <phoneticPr fontId="8" type="noConversion"/>
  </si>
  <si>
    <t>(단위 : 원)</t>
    <phoneticPr fontId="8" type="noConversion"/>
  </si>
  <si>
    <t>(단위 : 원)</t>
    <phoneticPr fontId="1" type="noConversion"/>
  </si>
  <si>
    <t>기타운영비</t>
    <phoneticPr fontId="1" type="noConversion"/>
  </si>
  <si>
    <t>운영비</t>
    <phoneticPr fontId="1" type="noConversion"/>
  </si>
  <si>
    <t>운영비</t>
    <phoneticPr fontId="1" type="noConversion"/>
  </si>
  <si>
    <t>프로그램사업비</t>
    <phoneticPr fontId="1" type="noConversion"/>
  </si>
  <si>
    <t>기타운영비</t>
    <phoneticPr fontId="1" type="noConversion"/>
  </si>
  <si>
    <t>명절휴가비</t>
    <phoneticPr fontId="1" type="noConversion"/>
  </si>
  <si>
    <t>설, 추석 
기본급의 60%</t>
    <phoneticPr fontId="1" type="noConversion"/>
  </si>
  <si>
    <t>시간외 수당</t>
    <phoneticPr fontId="1" type="noConversion"/>
  </si>
  <si>
    <t>가족수당</t>
    <phoneticPr fontId="1" type="noConversion"/>
  </si>
  <si>
    <t>퇴직적립금</t>
    <phoneticPr fontId="1" type="noConversion"/>
  </si>
  <si>
    <t>국민연금</t>
    <phoneticPr fontId="1" type="noConversion"/>
  </si>
  <si>
    <t>건강보험</t>
    <phoneticPr fontId="1" type="noConversion"/>
  </si>
  <si>
    <t>고용보험</t>
    <phoneticPr fontId="1" type="noConversion"/>
  </si>
  <si>
    <t>산재보험</t>
    <phoneticPr fontId="1" type="noConversion"/>
  </si>
  <si>
    <t>급여차액보전수당</t>
    <phoneticPr fontId="1" type="noConversion"/>
  </si>
  <si>
    <t>반환금</t>
    <phoneticPr fontId="1" type="noConversion"/>
  </si>
  <si>
    <t>예산</t>
    <phoneticPr fontId="1" type="noConversion"/>
  </si>
  <si>
    <t>증감</t>
    <phoneticPr fontId="1" type="noConversion"/>
  </si>
  <si>
    <t>결산</t>
    <phoneticPr fontId="1" type="noConversion"/>
  </si>
  <si>
    <t>예비비
 및 
기타</t>
    <phoneticPr fontId="1" type="noConversion"/>
  </si>
  <si>
    <t>예비비 및
기타</t>
    <phoneticPr fontId="1" type="noConversion"/>
  </si>
  <si>
    <t>소 계</t>
    <phoneticPr fontId="1" type="noConversion"/>
  </si>
  <si>
    <t xml:space="preserve">  설,추석 기본급의 60%씩 지급</t>
    <phoneticPr fontId="8" type="noConversion"/>
  </si>
  <si>
    <t>급여차액보전수당</t>
    <phoneticPr fontId="1" type="noConversion"/>
  </si>
  <si>
    <t>시설장비
유지비</t>
    <phoneticPr fontId="1" type="noConversion"/>
  </si>
  <si>
    <t>김장비</t>
    <phoneticPr fontId="1" type="noConversion"/>
  </si>
  <si>
    <t>시내.외 교통비</t>
    <phoneticPr fontId="8" type="noConversion"/>
  </si>
  <si>
    <t>시설장비유지비</t>
    <phoneticPr fontId="1" type="noConversion"/>
  </si>
  <si>
    <t>합  계</t>
    <phoneticPr fontId="1" type="noConversion"/>
  </si>
  <si>
    <t>합  계</t>
    <phoneticPr fontId="1" type="noConversion"/>
  </si>
  <si>
    <t>반환금</t>
    <phoneticPr fontId="1" type="noConversion"/>
  </si>
  <si>
    <t>예비비</t>
    <phoneticPr fontId="1" type="noConversion"/>
  </si>
  <si>
    <t xml:space="preserve"> 임금총액의 1/12 퇴직연금가입</t>
    <phoneticPr fontId="8" type="noConversion"/>
  </si>
  <si>
    <t>복지포인트</t>
    <phoneticPr fontId="1" type="noConversion"/>
  </si>
  <si>
    <t>직원교육비, 연수비</t>
    <phoneticPr fontId="1" type="noConversion"/>
  </si>
  <si>
    <t>입소자
부담금
수  입</t>
    <phoneticPr fontId="1" type="noConversion"/>
  </si>
  <si>
    <t>입소비용
수  입</t>
    <phoneticPr fontId="1" type="noConversion"/>
  </si>
  <si>
    <t>실비입소
비용수입</t>
    <phoneticPr fontId="1" type="noConversion"/>
  </si>
  <si>
    <t>예산</t>
    <phoneticPr fontId="1" type="noConversion"/>
  </si>
  <si>
    <t>결산</t>
    <phoneticPr fontId="1" type="noConversion"/>
  </si>
  <si>
    <t>증감</t>
    <phoneticPr fontId="1" type="noConversion"/>
  </si>
  <si>
    <t>세출 합계</t>
    <phoneticPr fontId="1" type="noConversion"/>
  </si>
  <si>
    <t>차기년도 이월금</t>
    <phoneticPr fontId="1" type="noConversion"/>
  </si>
  <si>
    <t>계</t>
    <phoneticPr fontId="1" type="noConversion"/>
  </si>
  <si>
    <t>합  계</t>
    <phoneticPr fontId="1" type="noConversion"/>
  </si>
  <si>
    <t>보조금
수  입</t>
    <phoneticPr fontId="1" type="noConversion"/>
  </si>
  <si>
    <t>이월금</t>
    <phoneticPr fontId="1" type="noConversion"/>
  </si>
  <si>
    <t>입소비용
수  입</t>
    <phoneticPr fontId="1" type="noConversion"/>
  </si>
  <si>
    <t>실비입소
비용수입</t>
    <phoneticPr fontId="1" type="noConversion"/>
  </si>
  <si>
    <t>차기이월금</t>
    <phoneticPr fontId="1" type="noConversion"/>
  </si>
  <si>
    <t>차기이월금</t>
    <phoneticPr fontId="1" type="noConversion"/>
  </si>
  <si>
    <t>기타운영비</t>
    <phoneticPr fontId="1" type="noConversion"/>
  </si>
  <si>
    <t>재산조성비</t>
    <phoneticPr fontId="1" type="noConversion"/>
  </si>
  <si>
    <t>시설비</t>
    <phoneticPr fontId="1" type="noConversion"/>
  </si>
  <si>
    <t>자본보조금수입</t>
    <phoneticPr fontId="1" type="noConversion"/>
  </si>
  <si>
    <t>자본보조금수입</t>
    <phoneticPr fontId="1" type="noConversion"/>
  </si>
  <si>
    <t>자본보조금</t>
    <phoneticPr fontId="1" type="noConversion"/>
  </si>
  <si>
    <t>소 계</t>
    <phoneticPr fontId="1" type="noConversion"/>
  </si>
  <si>
    <t xml:space="preserve">  배우자 월40,000원,   직계가족 월20,000~100,000원</t>
    <phoneticPr fontId="8" type="noConversion"/>
  </si>
  <si>
    <t xml:space="preserve">조리원건강진단비, 직원명절선물, 정년퇴직자포상금 </t>
    <phoneticPr fontId="8" type="noConversion"/>
  </si>
  <si>
    <t>특별부식비(우유, 간식외)</t>
    <phoneticPr fontId="8" type="noConversion"/>
  </si>
  <si>
    <t xml:space="preserve"> 공고료및수수료(승강기,포콤,정수기,
 복사기,방역,전산프로그램 등)</t>
    <phoneticPr fontId="8" type="noConversion"/>
  </si>
  <si>
    <t>차류 구입비</t>
    <phoneticPr fontId="8" type="noConversion"/>
  </si>
  <si>
    <t xml:space="preserve"> 차량, 화재, 가스, 영업배상보험료 등</t>
    <phoneticPr fontId="8" type="noConversion"/>
  </si>
  <si>
    <t>후원금</t>
    <phoneticPr fontId="1" type="noConversion"/>
  </si>
  <si>
    <t>계</t>
    <phoneticPr fontId="1" type="noConversion"/>
  </si>
  <si>
    <t xml:space="preserve">  15시간~40시간</t>
    <phoneticPr fontId="8" type="noConversion"/>
  </si>
  <si>
    <t xml:space="preserve">  원장 월200,000원 국장 월100,000원 사무원 월 200,000 - 자부담</t>
    <phoneticPr fontId="8" type="noConversion"/>
  </si>
  <si>
    <t>해당사항없음.</t>
    <phoneticPr fontId="1" type="noConversion"/>
  </si>
  <si>
    <t>기간 : 2021.01.01~12.31</t>
    <phoneticPr fontId="1" type="noConversion"/>
  </si>
  <si>
    <t>전년도이월금
(지정후원금)</t>
    <phoneticPr fontId="1" type="noConversion"/>
  </si>
  <si>
    <t>전년도이월금
(비지정후원금)</t>
    <phoneticPr fontId="1" type="noConversion"/>
  </si>
  <si>
    <t>수용기관경비</t>
    <phoneticPr fontId="1" type="noConversion"/>
  </si>
  <si>
    <t>피복비</t>
    <phoneticPr fontId="1" type="noConversion"/>
  </si>
  <si>
    <t>연차수당</t>
    <phoneticPr fontId="1" type="noConversion"/>
  </si>
  <si>
    <t>비접촉체온계</t>
    <phoneticPr fontId="1" type="noConversion"/>
  </si>
  <si>
    <t>수도설비외 공사</t>
    <phoneticPr fontId="1" type="noConversion"/>
  </si>
  <si>
    <t>승강기도어컨트롤러교체</t>
    <phoneticPr fontId="1" type="noConversion"/>
  </si>
  <si>
    <t>소방시설보수공사</t>
    <phoneticPr fontId="1" type="noConversion"/>
  </si>
  <si>
    <t>보일러외 수리</t>
    <phoneticPr fontId="1" type="noConversion"/>
  </si>
  <si>
    <t>7,000원×35명</t>
    <phoneticPr fontId="1" type="noConversion"/>
  </si>
  <si>
    <t>7,000원×44명</t>
    <phoneticPr fontId="1" type="noConversion"/>
  </si>
  <si>
    <t>식대추가지원금
연말 위문금
복지포인트 외</t>
    <phoneticPr fontId="1" type="noConversion"/>
  </si>
  <si>
    <t>2021년도   세 입  · 세 출    총 괄 표</t>
    <phoneticPr fontId="1" type="noConversion"/>
  </si>
  <si>
    <t xml:space="preserve"> 총15명 기본급여</t>
    <phoneticPr fontId="8" type="noConversion"/>
  </si>
  <si>
    <t>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</si>
</sst>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9" fillId="0" borderId="0" applyFont="0" applyFill="0" applyBorder="0" applyAlignment="0" applyProtection="0">
      <alignment vertical="center"/>
    </xf>
  </cellStyleXfs>
  <cellXfs count="29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41" fontId="6" fillId="0" borderId="2" xfId="1" applyFont="1" applyBorder="1">
      <alignment vertical="center"/>
    </xf>
    <xf numFmtId="0" fontId="7" fillId="0" borderId="0" xfId="0" applyFont="1" applyAlignment="1">
      <alignment horizontal="lef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13" fillId="0" borderId="0" xfId="0" applyFont="1" applyAlignment="1">
      <alignment vertical="center"/>
    </xf>
    <xf numFmtId="0" fontId="13" fillId="0" borderId="6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right" vertical="center"/>
    </xf>
    <xf numFmtId="0" fontId="11" fillId="0" borderId="5" xfId="0" applyFont="1" applyBorder="1" applyAlignment="1">
      <alignment horizontal="left" vertical="center"/>
    </xf>
    <xf numFmtId="0" fontId="10" fillId="0" borderId="5" xfId="0" applyFont="1" applyBorder="1">
      <alignment vertical="center"/>
    </xf>
    <xf numFmtId="0" fontId="11" fillId="0" borderId="0" xfId="0" applyFont="1">
      <alignment vertic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1" fontId="11" fillId="0" borderId="10" xfId="1" applyFont="1" applyBorder="1" applyAlignment="1">
      <alignment horizontal="center" vertical="center"/>
    </xf>
    <xf numFmtId="0" fontId="11" fillId="0" borderId="12" xfId="0" applyFont="1" applyBorder="1" applyAlignment="1">
      <alignment horizontal="left" vertical="center"/>
    </xf>
    <xf numFmtId="41" fontId="11" fillId="0" borderId="14" xfId="1" applyFont="1" applyBorder="1" applyAlignment="1">
      <alignment horizontal="center" vertical="center"/>
    </xf>
    <xf numFmtId="0" fontId="11" fillId="0" borderId="15" xfId="0" applyFont="1" applyBorder="1" applyAlignment="1">
      <alignment horizontal="left" vertical="center"/>
    </xf>
    <xf numFmtId="41" fontId="11" fillId="0" borderId="16" xfId="1" applyFont="1" applyBorder="1" applyAlignment="1">
      <alignment horizontal="center" vertical="center"/>
    </xf>
    <xf numFmtId="0" fontId="11" fillId="0" borderId="15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/>
    </xf>
    <xf numFmtId="41" fontId="11" fillId="0" borderId="17" xfId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top"/>
    </xf>
    <xf numFmtId="0" fontId="11" fillId="0" borderId="0" xfId="0" applyFont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1" fillId="0" borderId="11" xfId="0" applyFont="1" applyBorder="1" applyAlignment="1">
      <alignment horizontal="left" vertical="center"/>
    </xf>
    <xf numFmtId="41" fontId="2" fillId="0" borderId="0" xfId="1" applyFont="1">
      <alignment vertical="center"/>
    </xf>
    <xf numFmtId="0" fontId="13" fillId="0" borderId="15" xfId="0" applyFont="1" applyBorder="1">
      <alignment vertical="center"/>
    </xf>
    <xf numFmtId="41" fontId="13" fillId="0" borderId="16" xfId="1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1" xfId="0" applyFont="1" applyBorder="1">
      <alignment vertical="center"/>
    </xf>
    <xf numFmtId="41" fontId="13" fillId="0" borderId="10" xfId="1" applyFont="1" applyBorder="1">
      <alignment vertical="center"/>
    </xf>
    <xf numFmtId="41" fontId="13" fillId="0" borderId="17" xfId="1" applyFont="1" applyBorder="1">
      <alignment vertical="center"/>
    </xf>
    <xf numFmtId="0" fontId="15" fillId="0" borderId="1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1" xfId="0" applyFont="1" applyFill="1" applyBorder="1">
      <alignment vertical="center"/>
    </xf>
    <xf numFmtId="0" fontId="3" fillId="0" borderId="11" xfId="0" applyFont="1" applyBorder="1">
      <alignment vertical="center"/>
    </xf>
    <xf numFmtId="0" fontId="3" fillId="0" borderId="10" xfId="0" applyFont="1" applyBorder="1">
      <alignment vertical="center"/>
    </xf>
    <xf numFmtId="0" fontId="13" fillId="0" borderId="11" xfId="0" applyFont="1" applyBorder="1" applyAlignment="1">
      <alignment horizontal="left" vertical="center"/>
    </xf>
    <xf numFmtId="41" fontId="13" fillId="0" borderId="10" xfId="1" applyFont="1" applyBorder="1" applyAlignment="1">
      <alignment horizontal="left" vertical="center"/>
    </xf>
    <xf numFmtId="0" fontId="11" fillId="0" borderId="6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1" fillId="0" borderId="12" xfId="0" applyFont="1" applyBorder="1">
      <alignment vertical="center"/>
    </xf>
    <xf numFmtId="41" fontId="11" fillId="0" borderId="14" xfId="1" applyFont="1" applyBorder="1" applyAlignment="1">
      <alignment vertical="center"/>
    </xf>
    <xf numFmtId="0" fontId="11" fillId="0" borderId="15" xfId="0" applyFont="1" applyBorder="1">
      <alignment vertical="center"/>
    </xf>
    <xf numFmtId="0" fontId="11" fillId="0" borderId="13" xfId="0" applyFont="1" applyBorder="1">
      <alignment vertical="center"/>
    </xf>
    <xf numFmtId="41" fontId="11" fillId="0" borderId="17" xfId="1" applyFont="1" applyBorder="1">
      <alignment vertical="center"/>
    </xf>
    <xf numFmtId="41" fontId="2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17" fillId="0" borderId="0" xfId="0" applyFont="1">
      <alignment vertical="center"/>
    </xf>
    <xf numFmtId="0" fontId="11" fillId="0" borderId="1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41" fontId="3" fillId="0" borderId="5" xfId="3" applyFont="1" applyBorder="1">
      <alignment vertical="center"/>
    </xf>
    <xf numFmtId="0" fontId="3" fillId="0" borderId="1" xfId="2" applyFont="1" applyBorder="1" applyAlignment="1">
      <alignment horizontal="center" vertical="center" wrapText="1"/>
    </xf>
    <xf numFmtId="41" fontId="3" fillId="0" borderId="1" xfId="3" applyFont="1" applyBorder="1">
      <alignment vertical="center"/>
    </xf>
    <xf numFmtId="0" fontId="3" fillId="0" borderId="1" xfId="2" applyFont="1" applyFill="1" applyBorder="1" applyAlignment="1">
      <alignment horizontal="center" vertical="center"/>
    </xf>
    <xf numFmtId="41" fontId="3" fillId="0" borderId="1" xfId="3" applyFont="1" applyFill="1" applyBorder="1">
      <alignment vertical="center"/>
    </xf>
    <xf numFmtId="0" fontId="3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41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41" fontId="3" fillId="0" borderId="0" xfId="1" applyFont="1">
      <alignment vertical="center"/>
    </xf>
    <xf numFmtId="41" fontId="3" fillId="0" borderId="5" xfId="1" applyFont="1" applyBorder="1">
      <alignment vertical="center"/>
    </xf>
    <xf numFmtId="0" fontId="3" fillId="0" borderId="5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18" fillId="0" borderId="0" xfId="2" applyFont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13" fillId="0" borderId="0" xfId="0" applyFont="1" applyFill="1" applyBorder="1">
      <alignment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6" xfId="2" applyFont="1" applyFill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2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11" fillId="0" borderId="16" xfId="1" applyFont="1" applyBorder="1" applyAlignment="1">
      <alignment vertical="center"/>
    </xf>
    <xf numFmtId="176" fontId="0" fillId="0" borderId="0" xfId="0" applyNumberFormat="1">
      <alignment vertical="center"/>
    </xf>
    <xf numFmtId="0" fontId="13" fillId="0" borderId="0" xfId="0" applyFont="1" applyBorder="1">
      <alignment vertical="center"/>
    </xf>
    <xf numFmtId="0" fontId="11" fillId="0" borderId="15" xfId="0" applyFont="1" applyBorder="1" applyAlignment="1">
      <alignment vertical="center"/>
    </xf>
    <xf numFmtId="41" fontId="6" fillId="2" borderId="8" xfId="2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41" fontId="6" fillId="0" borderId="3" xfId="1" applyFont="1" applyBorder="1">
      <alignment vertical="center"/>
    </xf>
    <xf numFmtId="0" fontId="3" fillId="2" borderId="18" xfId="2" applyFont="1" applyFill="1" applyBorder="1" applyAlignment="1">
      <alignment horizontal="center" vertical="center" wrapText="1"/>
    </xf>
    <xf numFmtId="41" fontId="3" fillId="2" borderId="2" xfId="2" applyNumberFormat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 wrapText="1"/>
    </xf>
    <xf numFmtId="0" fontId="3" fillId="0" borderId="5" xfId="2" applyFont="1" applyBorder="1" applyAlignment="1">
      <alignment vertical="center" wrapText="1"/>
    </xf>
    <xf numFmtId="41" fontId="6" fillId="0" borderId="9" xfId="1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176" fontId="21" fillId="3" borderId="25" xfId="0" applyNumberFormat="1" applyFont="1" applyFill="1" applyBorder="1" applyAlignment="1">
      <alignment horizontal="right" vertical="center" wrapText="1"/>
    </xf>
    <xf numFmtId="176" fontId="21" fillId="3" borderId="26" xfId="0" applyNumberFormat="1" applyFont="1" applyFill="1" applyBorder="1" applyAlignment="1">
      <alignment horizontal="right" vertical="center" wrapText="1"/>
    </xf>
    <xf numFmtId="41" fontId="23" fillId="0" borderId="1" xfId="3" applyFont="1" applyFill="1" applyBorder="1">
      <alignment vertical="center"/>
    </xf>
    <xf numFmtId="0" fontId="16" fillId="0" borderId="5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>
      <alignment vertical="center"/>
    </xf>
    <xf numFmtId="0" fontId="22" fillId="0" borderId="1" xfId="0" applyFont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21" fillId="0" borderId="1" xfId="0" applyFont="1" applyFill="1" applyBorder="1">
      <alignment vertical="center"/>
    </xf>
    <xf numFmtId="0" fontId="21" fillId="0" borderId="1" xfId="0" applyFont="1" applyFill="1" applyBorder="1" applyAlignment="1">
      <alignment vertical="center" shrinkToFit="1"/>
    </xf>
    <xf numFmtId="0" fontId="21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5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21" fillId="0" borderId="5" xfId="0" applyFont="1" applyBorder="1" applyAlignment="1">
      <alignment horizontal="center" vertical="center"/>
    </xf>
    <xf numFmtId="0" fontId="21" fillId="0" borderId="5" xfId="0" applyFont="1" applyBorder="1">
      <alignment vertical="center"/>
    </xf>
    <xf numFmtId="0" fontId="21" fillId="0" borderId="2" xfId="0" applyFont="1" applyBorder="1" applyAlignment="1">
      <alignment horizontal="center" vertical="center"/>
    </xf>
    <xf numFmtId="0" fontId="17" fillId="0" borderId="1" xfId="0" applyFont="1" applyBorder="1">
      <alignment vertical="center"/>
    </xf>
    <xf numFmtId="0" fontId="17" fillId="0" borderId="1" xfId="0" applyFont="1" applyBorder="1" applyAlignment="1">
      <alignment horizontal="center" vertical="center"/>
    </xf>
    <xf numFmtId="3" fontId="17" fillId="0" borderId="1" xfId="0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right" vertical="center"/>
    </xf>
    <xf numFmtId="14" fontId="17" fillId="0" borderId="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41" fontId="3" fillId="0" borderId="3" xfId="1" applyFont="1" applyBorder="1">
      <alignment vertical="center"/>
    </xf>
    <xf numFmtId="41" fontId="3" fillId="0" borderId="4" xfId="1" applyFont="1" applyBorder="1">
      <alignment vertical="center"/>
    </xf>
    <xf numFmtId="0" fontId="3" fillId="0" borderId="4" xfId="0" applyFont="1" applyBorder="1">
      <alignment vertical="center"/>
    </xf>
    <xf numFmtId="41" fontId="6" fillId="0" borderId="1" xfId="0" applyNumberFormat="1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41" fontId="3" fillId="0" borderId="22" xfId="1" applyFont="1" applyBorder="1">
      <alignment vertical="center"/>
    </xf>
    <xf numFmtId="0" fontId="6" fillId="0" borderId="6" xfId="0" applyFont="1" applyBorder="1" applyAlignment="1">
      <alignment horizontal="center" vertical="center" wrapText="1"/>
    </xf>
    <xf numFmtId="41" fontId="6" fillId="0" borderId="6" xfId="1" applyFont="1" applyBorder="1">
      <alignment vertical="center"/>
    </xf>
    <xf numFmtId="41" fontId="6" fillId="2" borderId="2" xfId="1" applyFont="1" applyFill="1" applyBorder="1">
      <alignment vertical="center"/>
    </xf>
    <xf numFmtId="41" fontId="6" fillId="2" borderId="2" xfId="0" applyNumberFormat="1" applyFont="1" applyFill="1" applyBorder="1">
      <alignment vertical="center"/>
    </xf>
    <xf numFmtId="41" fontId="16" fillId="0" borderId="0" xfId="1" applyFont="1">
      <alignment vertical="center"/>
    </xf>
    <xf numFmtId="0" fontId="16" fillId="0" borderId="0" xfId="0" applyFont="1">
      <alignment vertical="center"/>
    </xf>
    <xf numFmtId="0" fontId="21" fillId="0" borderId="0" xfId="0" applyFont="1">
      <alignment vertical="center"/>
    </xf>
    <xf numFmtId="41" fontId="21" fillId="0" borderId="1" xfId="1" applyFont="1" applyBorder="1">
      <alignment vertical="center"/>
    </xf>
    <xf numFmtId="41" fontId="22" fillId="0" borderId="1" xfId="1" applyFont="1" applyBorder="1">
      <alignment vertical="center"/>
    </xf>
    <xf numFmtId="41" fontId="21" fillId="0" borderId="1" xfId="1" applyFont="1" applyBorder="1" applyAlignment="1">
      <alignment horizontal="center" vertical="center"/>
    </xf>
    <xf numFmtId="41" fontId="22" fillId="0" borderId="1" xfId="1" applyFont="1" applyBorder="1" applyAlignment="1">
      <alignment horizontal="center" vertical="center"/>
    </xf>
    <xf numFmtId="41" fontId="21" fillId="0" borderId="5" xfId="1" applyFont="1" applyBorder="1">
      <alignment vertical="center"/>
    </xf>
    <xf numFmtId="41" fontId="6" fillId="0" borderId="5" xfId="0" applyNumberFormat="1" applyFont="1" applyBorder="1" applyAlignment="1">
      <alignment horizontal="center" vertical="center"/>
    </xf>
    <xf numFmtId="41" fontId="22" fillId="0" borderId="2" xfId="0" applyNumberFormat="1" applyFont="1" applyBorder="1" applyAlignment="1">
      <alignment horizontal="center" vertical="center"/>
    </xf>
    <xf numFmtId="41" fontId="6" fillId="0" borderId="2" xfId="0" applyNumberFormat="1" applyFont="1" applyBorder="1" applyAlignment="1">
      <alignment horizontal="center" vertical="center"/>
    </xf>
    <xf numFmtId="41" fontId="21" fillId="0" borderId="4" xfId="1" applyFont="1" applyBorder="1" applyAlignment="1">
      <alignment horizontal="center" vertical="center"/>
    </xf>
    <xf numFmtId="41" fontId="21" fillId="0" borderId="3" xfId="1" applyFont="1" applyBorder="1" applyAlignment="1">
      <alignment horizontal="center" vertical="center"/>
    </xf>
    <xf numFmtId="41" fontId="22" fillId="0" borderId="1" xfId="0" applyNumberFormat="1" applyFont="1" applyBorder="1" applyAlignment="1">
      <alignment horizontal="center" vertical="center"/>
    </xf>
    <xf numFmtId="41" fontId="21" fillId="0" borderId="3" xfId="0" applyNumberFormat="1" applyFont="1" applyBorder="1" applyAlignment="1">
      <alignment horizontal="right" vertical="center"/>
    </xf>
    <xf numFmtId="41" fontId="22" fillId="0" borderId="3" xfId="1" applyFont="1" applyBorder="1" applyAlignment="1">
      <alignment horizontal="center" vertical="center"/>
    </xf>
    <xf numFmtId="41" fontId="20" fillId="0" borderId="2" xfId="0" applyNumberFormat="1" applyFont="1" applyBorder="1">
      <alignment vertical="center"/>
    </xf>
    <xf numFmtId="0" fontId="3" fillId="0" borderId="3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6" fillId="2" borderId="23" xfId="2" applyFont="1" applyFill="1" applyBorder="1" applyAlignment="1">
      <alignment horizontal="center" vertical="center"/>
    </xf>
    <xf numFmtId="0" fontId="6" fillId="2" borderId="24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3" fillId="0" borderId="0" xfId="2" applyFont="1" applyBorder="1" applyAlignment="1">
      <alignment horizontal="left"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12" xfId="2" applyFont="1" applyBorder="1" applyAlignment="1">
      <alignment horizontal="center" vertical="center"/>
    </xf>
    <xf numFmtId="0" fontId="3" fillId="0" borderId="13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1" fillId="0" borderId="7" xfId="0" applyFont="1" applyBorder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1" fontId="3" fillId="0" borderId="6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41" fontId="3" fillId="0" borderId="9" xfId="1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3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1" fontId="21" fillId="0" borderId="3" xfId="1" applyFont="1" applyBorder="1" applyAlignment="1">
      <alignment horizontal="center" vertical="center"/>
    </xf>
    <xf numFmtId="41" fontId="21" fillId="0" borderId="4" xfId="1" applyFont="1" applyBorder="1" applyAlignment="1">
      <alignment horizontal="center" vertical="center"/>
    </xf>
    <xf numFmtId="0" fontId="11" fillId="0" borderId="11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41" fontId="21" fillId="0" borderId="5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/>
    </xf>
    <xf numFmtId="0" fontId="11" fillId="0" borderId="11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9" xfId="0" applyFont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workbookViewId="0">
      <selection activeCell="N8" sqref="N8"/>
    </sheetView>
  </sheetViews>
  <sheetFormatPr defaultRowHeight="16.5" x14ac:dyDescent="0.3"/>
  <cols>
    <col min="1" max="1" width="8.5" customWidth="1"/>
    <col min="2" max="2" width="9.875" customWidth="1"/>
    <col min="3" max="3" width="13.375" customWidth="1"/>
    <col min="4" max="4" width="13.25" customWidth="1"/>
    <col min="5" max="5" width="12.125" customWidth="1"/>
    <col min="6" max="6" width="9.5" customWidth="1"/>
    <col min="7" max="7" width="10.25" customWidth="1"/>
    <col min="8" max="8" width="13.125" customWidth="1"/>
    <col min="9" max="9" width="13.375" customWidth="1"/>
    <col min="10" max="10" width="12" customWidth="1"/>
  </cols>
  <sheetData>
    <row r="1" spans="1:10" ht="42.75" customHeight="1" x14ac:dyDescent="0.3">
      <c r="A1" s="196" t="s">
        <v>353</v>
      </c>
      <c r="B1" s="196"/>
      <c r="C1" s="196"/>
      <c r="D1" s="196"/>
      <c r="E1" s="196"/>
      <c r="F1" s="196"/>
      <c r="G1" s="196"/>
      <c r="H1" s="196"/>
      <c r="I1" s="196"/>
      <c r="J1" s="196"/>
    </row>
    <row r="2" spans="1:10" ht="20.25" customHeight="1" x14ac:dyDescent="0.3">
      <c r="A2" s="84"/>
      <c r="B2" s="84"/>
      <c r="C2" s="84"/>
      <c r="D2" s="84"/>
      <c r="E2" s="84"/>
      <c r="F2" s="84"/>
      <c r="G2" s="84"/>
      <c r="H2" s="84"/>
      <c r="I2" s="84"/>
      <c r="J2" s="84"/>
    </row>
    <row r="3" spans="1:10" ht="20.25" customHeight="1" x14ac:dyDescent="0.3">
      <c r="A3" s="197" t="s">
        <v>194</v>
      </c>
      <c r="B3" s="197"/>
      <c r="C3" s="197"/>
      <c r="D3" s="69"/>
      <c r="E3" s="69"/>
      <c r="F3" s="69"/>
      <c r="G3" s="69"/>
      <c r="H3" s="69"/>
      <c r="I3" s="69"/>
      <c r="J3" s="97" t="s">
        <v>195</v>
      </c>
    </row>
    <row r="4" spans="1:10" ht="24.95" customHeight="1" x14ac:dyDescent="0.3">
      <c r="A4" s="198" t="s">
        <v>196</v>
      </c>
      <c r="B4" s="198"/>
      <c r="C4" s="198"/>
      <c r="D4" s="198"/>
      <c r="E4" s="198"/>
      <c r="F4" s="198" t="s">
        <v>197</v>
      </c>
      <c r="G4" s="198"/>
      <c r="H4" s="198"/>
      <c r="I4" s="198"/>
      <c r="J4" s="198"/>
    </row>
    <row r="5" spans="1:10" ht="24.95" customHeight="1" thickBot="1" x14ac:dyDescent="0.35">
      <c r="A5" s="199" t="s">
        <v>198</v>
      </c>
      <c r="B5" s="199"/>
      <c r="C5" s="94" t="s">
        <v>199</v>
      </c>
      <c r="D5" s="94" t="s">
        <v>200</v>
      </c>
      <c r="E5" s="94" t="s">
        <v>201</v>
      </c>
      <c r="F5" s="199" t="s">
        <v>198</v>
      </c>
      <c r="G5" s="199"/>
      <c r="H5" s="94" t="s">
        <v>199</v>
      </c>
      <c r="I5" s="94" t="s">
        <v>200</v>
      </c>
      <c r="J5" s="94" t="s">
        <v>201</v>
      </c>
    </row>
    <row r="6" spans="1:10" ht="39" customHeight="1" thickTop="1" thickBot="1" x14ac:dyDescent="0.35">
      <c r="A6" s="194" t="s">
        <v>298</v>
      </c>
      <c r="B6" s="195"/>
      <c r="C6" s="106">
        <f>SUM(C7:C16)</f>
        <v>1213957000</v>
      </c>
      <c r="D6" s="106">
        <f>SUM(D7:D16)</f>
        <v>1195636696</v>
      </c>
      <c r="E6" s="106">
        <f>SUM(E7:E16)</f>
        <v>-18320304</v>
      </c>
      <c r="F6" s="194" t="s">
        <v>299</v>
      </c>
      <c r="G6" s="195"/>
      <c r="H6" s="106">
        <f>SUM(H7:H16)</f>
        <v>1213957000</v>
      </c>
      <c r="I6" s="106">
        <f>SUM(I7:I16)</f>
        <v>1195636696</v>
      </c>
      <c r="J6" s="106">
        <f>SUM(J7:J16)</f>
        <v>-18320304</v>
      </c>
    </row>
    <row r="7" spans="1:10" ht="39" customHeight="1" thickTop="1" x14ac:dyDescent="0.3">
      <c r="A7" s="115" t="s">
        <v>317</v>
      </c>
      <c r="B7" s="117" t="s">
        <v>318</v>
      </c>
      <c r="C7" s="116">
        <f>SUM(세입결산서!H9)</f>
        <v>9166000</v>
      </c>
      <c r="D7" s="116">
        <f>SUM(세입결산서!H10)</f>
        <v>8319300</v>
      </c>
      <c r="E7" s="116">
        <f>SUM(세입결산서!H11)</f>
        <v>-846700</v>
      </c>
      <c r="F7" s="203" t="s">
        <v>204</v>
      </c>
      <c r="G7" s="113" t="s">
        <v>157</v>
      </c>
      <c r="H7" s="70">
        <f>SUM(세출결산서!H24)</f>
        <v>840726000</v>
      </c>
      <c r="I7" s="70">
        <f>SUM(세출결산서!H25)</f>
        <v>819160527</v>
      </c>
      <c r="J7" s="70">
        <f>SUM(I7-H7)</f>
        <v>-21565473</v>
      </c>
    </row>
    <row r="8" spans="1:10" ht="30" customHeight="1" x14ac:dyDescent="0.3">
      <c r="A8" s="193" t="s">
        <v>202</v>
      </c>
      <c r="B8" s="90" t="s">
        <v>203</v>
      </c>
      <c r="C8" s="81">
        <f>SUM(세입결산서!H24)</f>
        <v>986219000</v>
      </c>
      <c r="D8" s="70">
        <f>SUM(세입결산서!H25)</f>
        <v>987910720</v>
      </c>
      <c r="E8" s="70">
        <f>SUM(세입결산서!H26)</f>
        <v>1691720</v>
      </c>
      <c r="F8" s="204"/>
      <c r="G8" s="112" t="s">
        <v>206</v>
      </c>
      <c r="H8" s="72">
        <f>SUM(세출결산서!H33)</f>
        <v>2500000</v>
      </c>
      <c r="I8" s="72">
        <f>SUM(세출결산서!H34)</f>
        <v>1579383</v>
      </c>
      <c r="J8" s="70">
        <f t="shared" ref="J8:J9" si="0">SUM(I8-H8)</f>
        <v>-920617</v>
      </c>
    </row>
    <row r="9" spans="1:10" ht="30" customHeight="1" x14ac:dyDescent="0.3">
      <c r="A9" s="200"/>
      <c r="B9" s="71" t="s">
        <v>205</v>
      </c>
      <c r="C9" s="72">
        <f>SUM(세입결산서!H30)</f>
        <v>0</v>
      </c>
      <c r="D9" s="72">
        <f>SUM(세입결산서!H31)</f>
        <v>0</v>
      </c>
      <c r="E9" s="70">
        <f t="shared" ref="E9:E14" si="1">SUM(D9-C9)</f>
        <v>0</v>
      </c>
      <c r="F9" s="205"/>
      <c r="G9" s="112" t="s">
        <v>158</v>
      </c>
      <c r="H9" s="72">
        <f>SUM(세출결산서!H57)</f>
        <v>46027000</v>
      </c>
      <c r="I9" s="72">
        <f>SUM(세출결산서!H58)</f>
        <v>41878250</v>
      </c>
      <c r="J9" s="70">
        <f t="shared" si="0"/>
        <v>-4148750</v>
      </c>
    </row>
    <row r="10" spans="1:10" ht="30" customHeight="1" x14ac:dyDescent="0.3">
      <c r="A10" s="200"/>
      <c r="B10" s="71" t="s">
        <v>207</v>
      </c>
      <c r="C10" s="72">
        <f>SUM(세입결산서!H39)</f>
        <v>32189000</v>
      </c>
      <c r="D10" s="72">
        <f>SUM(세입결산서!H40)</f>
        <v>31667000</v>
      </c>
      <c r="E10" s="70">
        <f t="shared" si="1"/>
        <v>-522000</v>
      </c>
      <c r="F10" s="91" t="s">
        <v>210</v>
      </c>
      <c r="G10" s="91" t="s">
        <v>210</v>
      </c>
      <c r="H10" s="72">
        <f>SUM(세출결산서!H75)</f>
        <v>8207000</v>
      </c>
      <c r="I10" s="72">
        <f>SUM(세출결산서!H76)</f>
        <v>3913900</v>
      </c>
      <c r="J10" s="70">
        <f>SUM(I10-H10)</f>
        <v>-4293100</v>
      </c>
    </row>
    <row r="11" spans="1:10" ht="30" customHeight="1" x14ac:dyDescent="0.3">
      <c r="A11" s="192" t="s">
        <v>208</v>
      </c>
      <c r="B11" s="91" t="s">
        <v>209</v>
      </c>
      <c r="C11" s="72">
        <f>SUM(세입결산서!G48)</f>
        <v>1000000</v>
      </c>
      <c r="D11" s="72">
        <f>SUM(세입결산서!G49)</f>
        <v>0</v>
      </c>
      <c r="E11" s="70">
        <f t="shared" si="1"/>
        <v>-1000000</v>
      </c>
      <c r="F11" s="206" t="s">
        <v>212</v>
      </c>
      <c r="G11" s="91" t="s">
        <v>213</v>
      </c>
      <c r="H11" s="72">
        <f>SUM(세출결산서!H99)</f>
        <v>198950000</v>
      </c>
      <c r="I11" s="72">
        <f>SUM(세출결산서!H100)</f>
        <v>175324540</v>
      </c>
      <c r="J11" s="70">
        <f>SUM(I11-H11)</f>
        <v>-23625460</v>
      </c>
    </row>
    <row r="12" spans="1:10" ht="30" customHeight="1" x14ac:dyDescent="0.3">
      <c r="A12" s="193"/>
      <c r="B12" s="91" t="s">
        <v>211</v>
      </c>
      <c r="C12" s="72">
        <f>SUM(세입결산서!G51)</f>
        <v>25000000</v>
      </c>
      <c r="D12" s="3">
        <f>SUM(세입결산서!G52)</f>
        <v>13740256</v>
      </c>
      <c r="E12" s="70">
        <f t="shared" si="1"/>
        <v>-11259744</v>
      </c>
      <c r="F12" s="205"/>
      <c r="G12" s="91" t="s">
        <v>212</v>
      </c>
      <c r="H12" s="72">
        <f>SUM(세출결산서!H111)</f>
        <v>6183000</v>
      </c>
      <c r="I12" s="72">
        <f>SUM(세출결산서!H112)</f>
        <v>5122000</v>
      </c>
      <c r="J12" s="70">
        <f>SUM(I12-H12)</f>
        <v>-1061000</v>
      </c>
    </row>
    <row r="13" spans="1:10" ht="30" customHeight="1" x14ac:dyDescent="0.3">
      <c r="A13" s="201" t="s">
        <v>214</v>
      </c>
      <c r="B13" s="91" t="s">
        <v>215</v>
      </c>
      <c r="C13" s="72">
        <f>SUM(세입결산서!F60)</f>
        <v>15000000</v>
      </c>
      <c r="D13" s="72">
        <f>SUM(세입결산서!F61)</f>
        <v>15000000</v>
      </c>
      <c r="E13" s="70">
        <f t="shared" si="1"/>
        <v>0</v>
      </c>
      <c r="F13" s="91" t="s">
        <v>217</v>
      </c>
      <c r="G13" s="91" t="s">
        <v>217</v>
      </c>
      <c r="H13" s="72">
        <f>SUM(세출결산서!H126)</f>
        <v>441000</v>
      </c>
      <c r="I13" s="72">
        <f>SUM(세출결산서!H127)</f>
        <v>12000</v>
      </c>
      <c r="J13" s="70">
        <f>SUM(I13-H13)</f>
        <v>-429000</v>
      </c>
    </row>
    <row r="14" spans="1:10" ht="30" customHeight="1" x14ac:dyDescent="0.3">
      <c r="A14" s="202"/>
      <c r="B14" s="93" t="s">
        <v>265</v>
      </c>
      <c r="C14" s="3">
        <f>SUM(세입결산서!F63)</f>
        <v>10000000</v>
      </c>
      <c r="D14" s="3">
        <f>SUM(세입결산서!F64)</f>
        <v>5000000</v>
      </c>
      <c r="E14" s="75">
        <f t="shared" si="1"/>
        <v>-5000000</v>
      </c>
      <c r="F14" s="192" t="s">
        <v>290</v>
      </c>
      <c r="G14" s="112" t="s">
        <v>300</v>
      </c>
      <c r="H14" s="72">
        <f>세출결산서!H129</f>
        <v>0</v>
      </c>
      <c r="I14" s="72">
        <f>SUM(세출결산서!H130)</f>
        <v>36857826</v>
      </c>
      <c r="J14" s="70">
        <f t="shared" ref="J14:J15" si="2">SUM(I14-H14)</f>
        <v>36857826</v>
      </c>
    </row>
    <row r="15" spans="1:10" ht="30" customHeight="1" x14ac:dyDescent="0.3">
      <c r="A15" s="91" t="s">
        <v>216</v>
      </c>
      <c r="B15" s="92" t="s">
        <v>216</v>
      </c>
      <c r="C15" s="70">
        <f>SUM(세입결산서!H84)</f>
        <v>109683000</v>
      </c>
      <c r="D15" s="3">
        <f>SUM(세입결산서!H85)</f>
        <v>109681990</v>
      </c>
      <c r="E15" s="70">
        <f>SUM(D15-C15)</f>
        <v>-1010</v>
      </c>
      <c r="F15" s="193"/>
      <c r="G15" s="73" t="s">
        <v>301</v>
      </c>
      <c r="H15" s="74">
        <f>SUM(세출결산서!H132)</f>
        <v>110923000</v>
      </c>
      <c r="I15" s="74">
        <f>SUM(세출결산서!H133)</f>
        <v>0</v>
      </c>
      <c r="J15" s="74">
        <f t="shared" si="2"/>
        <v>-110923000</v>
      </c>
    </row>
    <row r="16" spans="1:10" ht="30" customHeight="1" x14ac:dyDescent="0.3">
      <c r="A16" s="91" t="s">
        <v>218</v>
      </c>
      <c r="B16" s="91" t="s">
        <v>218</v>
      </c>
      <c r="C16" s="72">
        <f>SUM(세입결산서!H99)</f>
        <v>25700000</v>
      </c>
      <c r="D16" s="72">
        <f>SUM(세입결산서!H100)</f>
        <v>24317430</v>
      </c>
      <c r="E16" s="70">
        <f>SUM(D16-C16)</f>
        <v>-1382570</v>
      </c>
      <c r="F16" s="118" t="s">
        <v>319</v>
      </c>
      <c r="G16" s="73" t="s">
        <v>320</v>
      </c>
      <c r="H16" s="74">
        <v>0</v>
      </c>
      <c r="I16" s="74">
        <f>SUM(세출결산서!H145)</f>
        <v>111788270</v>
      </c>
      <c r="J16" s="74">
        <f t="shared" ref="J16" si="3">SUM(I16-H16)</f>
        <v>111788270</v>
      </c>
    </row>
    <row r="18" spans="3:4" x14ac:dyDescent="0.3">
      <c r="C18" s="77"/>
      <c r="D18" s="77"/>
    </row>
    <row r="19" spans="3:4" x14ac:dyDescent="0.3">
      <c r="C19" s="77"/>
    </row>
  </sheetData>
  <mergeCells count="14">
    <mergeCell ref="F14:F15"/>
    <mergeCell ref="A6:B6"/>
    <mergeCell ref="F6:G6"/>
    <mergeCell ref="A1:J1"/>
    <mergeCell ref="A3:C3"/>
    <mergeCell ref="A4:E4"/>
    <mergeCell ref="F4:J4"/>
    <mergeCell ref="A5:B5"/>
    <mergeCell ref="F5:G5"/>
    <mergeCell ref="A8:A10"/>
    <mergeCell ref="A11:A12"/>
    <mergeCell ref="A13:A14"/>
    <mergeCell ref="F7:F9"/>
    <mergeCell ref="F11:F12"/>
  </mergeCells>
  <phoneticPr fontId="1" type="noConversion"/>
  <pageMargins left="1.1811023622047245" right="0.59055118110236227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85"/>
  <sheetViews>
    <sheetView view="pageBreakPreview" topLeftCell="A64" zoomScale="60" zoomScaleNormal="100" workbookViewId="0">
      <selection activeCell="N85" sqref="N85"/>
    </sheetView>
  </sheetViews>
  <sheetFormatPr defaultRowHeight="16.5" x14ac:dyDescent="0.3"/>
  <cols>
    <col min="1" max="1" width="7.25" customWidth="1"/>
    <col min="2" max="2" width="9.375" customWidth="1"/>
    <col min="4" max="4" width="5.25" customWidth="1"/>
    <col min="5" max="5" width="14.25" customWidth="1"/>
    <col min="6" max="6" width="11.875" customWidth="1"/>
    <col min="7" max="7" width="14.375" customWidth="1"/>
    <col min="8" max="8" width="14.875" customWidth="1"/>
    <col min="10" max="10" width="13.375" customWidth="1"/>
    <col min="11" max="11" width="16.125" customWidth="1"/>
  </cols>
  <sheetData>
    <row r="1" spans="1:13" ht="33" customHeight="1" x14ac:dyDescent="0.3">
      <c r="A1" s="225" t="s">
        <v>11</v>
      </c>
      <c r="B1" s="225"/>
      <c r="C1" s="225"/>
      <c r="D1" s="225"/>
      <c r="E1" s="225"/>
      <c r="F1" s="225"/>
      <c r="G1" s="225"/>
      <c r="H1" s="225"/>
    </row>
    <row r="2" spans="1:13" ht="21.75" customHeight="1" x14ac:dyDescent="0.3">
      <c r="A2" s="226" t="s">
        <v>339</v>
      </c>
      <c r="B2" s="226"/>
      <c r="C2" s="226"/>
      <c r="D2" s="226"/>
      <c r="E2" s="1"/>
      <c r="F2" s="1"/>
      <c r="G2" s="1"/>
      <c r="H2" s="1"/>
    </row>
    <row r="3" spans="1:13" x14ac:dyDescent="0.3">
      <c r="A3" s="211" t="s">
        <v>1</v>
      </c>
      <c r="B3" s="211"/>
      <c r="C3" s="211"/>
      <c r="D3" s="211"/>
      <c r="E3" s="1"/>
      <c r="F3" s="1"/>
      <c r="G3" s="1"/>
      <c r="H3" s="158" t="s">
        <v>220</v>
      </c>
    </row>
    <row r="4" spans="1:13" ht="15" customHeight="1" x14ac:dyDescent="0.3">
      <c r="A4" s="212" t="s">
        <v>2</v>
      </c>
      <c r="B4" s="212"/>
      <c r="C4" s="212"/>
      <c r="D4" s="212" t="s">
        <v>3</v>
      </c>
      <c r="E4" s="212" t="s">
        <v>4</v>
      </c>
      <c r="F4" s="212" t="s">
        <v>5</v>
      </c>
      <c r="G4" s="212" t="s">
        <v>6</v>
      </c>
      <c r="H4" s="212" t="s">
        <v>7</v>
      </c>
    </row>
    <row r="5" spans="1:13" ht="15" customHeight="1" x14ac:dyDescent="0.3">
      <c r="A5" s="149" t="s">
        <v>8</v>
      </c>
      <c r="B5" s="149" t="s">
        <v>9</v>
      </c>
      <c r="C5" s="149" t="s">
        <v>10</v>
      </c>
      <c r="D5" s="212"/>
      <c r="E5" s="212"/>
      <c r="F5" s="212"/>
      <c r="G5" s="212"/>
      <c r="H5" s="212"/>
      <c r="M5" s="103"/>
    </row>
    <row r="6" spans="1:13" ht="15.95" customHeight="1" x14ac:dyDescent="0.3">
      <c r="A6" s="210" t="s">
        <v>305</v>
      </c>
      <c r="B6" s="210" t="s">
        <v>306</v>
      </c>
      <c r="C6" s="210" t="s">
        <v>307</v>
      </c>
      <c r="D6" s="149" t="s">
        <v>308</v>
      </c>
      <c r="E6" s="123">
        <v>0</v>
      </c>
      <c r="F6" s="123">
        <v>9166000</v>
      </c>
      <c r="G6" s="123">
        <v>0</v>
      </c>
      <c r="H6" s="123">
        <v>9166000</v>
      </c>
      <c r="M6" s="103"/>
    </row>
    <row r="7" spans="1:13" ht="15.95" customHeight="1" x14ac:dyDescent="0.3">
      <c r="A7" s="214"/>
      <c r="B7" s="208"/>
      <c r="C7" s="208"/>
      <c r="D7" s="149" t="s">
        <v>309</v>
      </c>
      <c r="E7" s="124">
        <v>0</v>
      </c>
      <c r="F7" s="124">
        <v>8319300</v>
      </c>
      <c r="G7" s="124">
        <v>0</v>
      </c>
      <c r="H7" s="124">
        <v>8319300</v>
      </c>
      <c r="M7" s="103"/>
    </row>
    <row r="8" spans="1:13" ht="15.95" customHeight="1" x14ac:dyDescent="0.3">
      <c r="A8" s="214"/>
      <c r="B8" s="208"/>
      <c r="C8" s="209"/>
      <c r="D8" s="149" t="s">
        <v>310</v>
      </c>
      <c r="E8" s="160">
        <v>0</v>
      </c>
      <c r="F8" s="160">
        <f>SUM(F7-F6)</f>
        <v>-846700</v>
      </c>
      <c r="G8" s="160">
        <v>0</v>
      </c>
      <c r="H8" s="160">
        <f t="shared" ref="H8" si="0">SUM(E8:G8)</f>
        <v>-846700</v>
      </c>
      <c r="M8" s="103"/>
    </row>
    <row r="9" spans="1:13" ht="15.95" customHeight="1" x14ac:dyDescent="0.3">
      <c r="A9" s="214"/>
      <c r="B9" s="208"/>
      <c r="C9" s="207" t="s">
        <v>313</v>
      </c>
      <c r="D9" s="149" t="s">
        <v>308</v>
      </c>
      <c r="E9" s="160">
        <v>0</v>
      </c>
      <c r="F9" s="160">
        <f>SUM(F6)</f>
        <v>9166000</v>
      </c>
      <c r="G9" s="160">
        <v>0</v>
      </c>
      <c r="H9" s="160">
        <f>SUM(E9:G9)</f>
        <v>9166000</v>
      </c>
      <c r="M9" s="103"/>
    </row>
    <row r="10" spans="1:13" ht="15.95" customHeight="1" x14ac:dyDescent="0.3">
      <c r="A10" s="214"/>
      <c r="B10" s="208"/>
      <c r="C10" s="208"/>
      <c r="D10" s="149" t="s">
        <v>309</v>
      </c>
      <c r="E10" s="160">
        <v>0</v>
      </c>
      <c r="F10" s="160">
        <f>SUM(F7)</f>
        <v>8319300</v>
      </c>
      <c r="G10" s="160">
        <v>0</v>
      </c>
      <c r="H10" s="160">
        <f t="shared" ref="H10:H11" si="1">SUM(E10:G10)</f>
        <v>8319300</v>
      </c>
      <c r="M10" s="103"/>
    </row>
    <row r="11" spans="1:13" ht="15.95" customHeight="1" x14ac:dyDescent="0.3">
      <c r="A11" s="214"/>
      <c r="B11" s="209"/>
      <c r="C11" s="209"/>
      <c r="D11" s="149" t="s">
        <v>310</v>
      </c>
      <c r="E11" s="160">
        <v>0</v>
      </c>
      <c r="F11" s="160">
        <f>SUM(F8)</f>
        <v>-846700</v>
      </c>
      <c r="G11" s="160">
        <v>0</v>
      </c>
      <c r="H11" s="160">
        <f t="shared" si="1"/>
        <v>-846700</v>
      </c>
      <c r="M11" s="103"/>
    </row>
    <row r="12" spans="1:13" ht="20.100000000000001" customHeight="1" x14ac:dyDescent="0.3">
      <c r="A12" s="214"/>
      <c r="B12" s="217" t="s">
        <v>314</v>
      </c>
      <c r="C12" s="218"/>
      <c r="D12" s="151" t="s">
        <v>308</v>
      </c>
      <c r="E12" s="111">
        <v>0</v>
      </c>
      <c r="F12" s="111">
        <f t="shared" ref="F12:F14" si="2">SUM(F9)</f>
        <v>9166000</v>
      </c>
      <c r="G12" s="111">
        <v>0</v>
      </c>
      <c r="H12" s="111">
        <f>SUM(E12:G12)</f>
        <v>9166000</v>
      </c>
      <c r="M12" s="103"/>
    </row>
    <row r="13" spans="1:13" ht="20.100000000000001" customHeight="1" x14ac:dyDescent="0.3">
      <c r="A13" s="214"/>
      <c r="B13" s="219"/>
      <c r="C13" s="220"/>
      <c r="D13" s="151" t="s">
        <v>309</v>
      </c>
      <c r="E13" s="111">
        <v>0</v>
      </c>
      <c r="F13" s="111">
        <f t="shared" si="2"/>
        <v>8319300</v>
      </c>
      <c r="G13" s="111">
        <v>0</v>
      </c>
      <c r="H13" s="111">
        <f t="shared" ref="H13:H14" si="3">SUM(E13:G13)</f>
        <v>8319300</v>
      </c>
      <c r="M13" s="103"/>
    </row>
    <row r="14" spans="1:13" ht="20.100000000000001" customHeight="1" x14ac:dyDescent="0.3">
      <c r="A14" s="215"/>
      <c r="B14" s="221"/>
      <c r="C14" s="222"/>
      <c r="D14" s="151" t="s">
        <v>310</v>
      </c>
      <c r="E14" s="111">
        <v>0</v>
      </c>
      <c r="F14" s="111">
        <f t="shared" si="2"/>
        <v>-846700</v>
      </c>
      <c r="G14" s="111">
        <v>0</v>
      </c>
      <c r="H14" s="111">
        <f t="shared" si="3"/>
        <v>-846700</v>
      </c>
      <c r="M14" s="103"/>
    </row>
    <row r="15" spans="1:13" ht="15" customHeight="1" x14ac:dyDescent="0.3">
      <c r="A15" s="210" t="s">
        <v>315</v>
      </c>
      <c r="B15" s="213" t="s">
        <v>18</v>
      </c>
      <c r="C15" s="212" t="s">
        <v>15</v>
      </c>
      <c r="D15" s="149" t="s">
        <v>12</v>
      </c>
      <c r="E15" s="3">
        <v>819299000</v>
      </c>
      <c r="F15" s="3"/>
      <c r="G15" s="3">
        <v>0</v>
      </c>
      <c r="H15" s="3">
        <f>SUM(E15:G15)</f>
        <v>819299000</v>
      </c>
      <c r="K15" s="103"/>
      <c r="M15" s="103"/>
    </row>
    <row r="16" spans="1:13" ht="15" customHeight="1" x14ac:dyDescent="0.3">
      <c r="A16" s="214"/>
      <c r="B16" s="213"/>
      <c r="C16" s="212"/>
      <c r="D16" s="149" t="s">
        <v>13</v>
      </c>
      <c r="E16" s="3">
        <v>835017000</v>
      </c>
      <c r="F16" s="3"/>
      <c r="G16" s="3">
        <v>0</v>
      </c>
      <c r="H16" s="3">
        <f t="shared" ref="H16:H23" si="4">SUM(E16:G16)</f>
        <v>835017000</v>
      </c>
      <c r="K16" s="103"/>
      <c r="M16" s="103"/>
    </row>
    <row r="17" spans="1:13" ht="15" customHeight="1" x14ac:dyDescent="0.3">
      <c r="A17" s="214"/>
      <c r="B17" s="213"/>
      <c r="C17" s="212"/>
      <c r="D17" s="149" t="s">
        <v>14</v>
      </c>
      <c r="E17" s="3">
        <f>E16-E15</f>
        <v>15718000</v>
      </c>
      <c r="F17" s="3"/>
      <c r="G17" s="3">
        <f t="shared" ref="G17" si="5">SUM(G16-G15)</f>
        <v>0</v>
      </c>
      <c r="H17" s="3">
        <f t="shared" si="4"/>
        <v>15718000</v>
      </c>
      <c r="K17" s="103"/>
      <c r="M17" s="103"/>
    </row>
    <row r="18" spans="1:13" ht="15" customHeight="1" x14ac:dyDescent="0.3">
      <c r="A18" s="214"/>
      <c r="B18" s="213"/>
      <c r="C18" s="212" t="s">
        <v>16</v>
      </c>
      <c r="D18" s="149" t="s">
        <v>12</v>
      </c>
      <c r="E18" s="3">
        <v>43567000</v>
      </c>
      <c r="F18" s="3"/>
      <c r="G18" s="3">
        <v>0</v>
      </c>
      <c r="H18" s="3">
        <f t="shared" si="4"/>
        <v>43567000</v>
      </c>
      <c r="K18" s="103"/>
      <c r="M18" s="103"/>
    </row>
    <row r="19" spans="1:13" ht="15" customHeight="1" x14ac:dyDescent="0.3">
      <c r="A19" s="214"/>
      <c r="B19" s="213"/>
      <c r="C19" s="212"/>
      <c r="D19" s="149" t="s">
        <v>13</v>
      </c>
      <c r="E19" s="3">
        <v>43478000</v>
      </c>
      <c r="F19" s="3"/>
      <c r="G19" s="3">
        <v>0</v>
      </c>
      <c r="H19" s="3">
        <f t="shared" si="4"/>
        <v>43478000</v>
      </c>
      <c r="K19" s="103"/>
      <c r="M19" s="103"/>
    </row>
    <row r="20" spans="1:13" ht="15" customHeight="1" x14ac:dyDescent="0.3">
      <c r="A20" s="214"/>
      <c r="B20" s="213"/>
      <c r="C20" s="212"/>
      <c r="D20" s="149" t="s">
        <v>14</v>
      </c>
      <c r="E20" s="3">
        <f>SUM(E19-E18)</f>
        <v>-89000</v>
      </c>
      <c r="F20" s="3"/>
      <c r="G20" s="3">
        <f t="shared" ref="G20" si="6">SUM(G19-G18)</f>
        <v>0</v>
      </c>
      <c r="H20" s="3">
        <f t="shared" si="4"/>
        <v>-89000</v>
      </c>
      <c r="K20" s="103"/>
      <c r="M20" s="103"/>
    </row>
    <row r="21" spans="1:13" ht="15" customHeight="1" x14ac:dyDescent="0.3">
      <c r="A21" s="214"/>
      <c r="B21" s="213"/>
      <c r="C21" s="212" t="s">
        <v>17</v>
      </c>
      <c r="D21" s="149" t="s">
        <v>12</v>
      </c>
      <c r="E21" s="3">
        <v>123353000</v>
      </c>
      <c r="F21" s="3"/>
      <c r="G21" s="3">
        <v>0</v>
      </c>
      <c r="H21" s="3">
        <f t="shared" si="4"/>
        <v>123353000</v>
      </c>
      <c r="K21" s="103"/>
      <c r="M21" s="103"/>
    </row>
    <row r="22" spans="1:13" ht="15" customHeight="1" x14ac:dyDescent="0.3">
      <c r="A22" s="214"/>
      <c r="B22" s="213"/>
      <c r="C22" s="212"/>
      <c r="D22" s="149" t="s">
        <v>13</v>
      </c>
      <c r="E22" s="3">
        <v>109415720</v>
      </c>
      <c r="F22" s="3"/>
      <c r="G22" s="3">
        <v>0</v>
      </c>
      <c r="H22" s="3">
        <f t="shared" si="4"/>
        <v>109415720</v>
      </c>
      <c r="K22" s="103"/>
      <c r="M22" s="103"/>
    </row>
    <row r="23" spans="1:13" ht="15" customHeight="1" x14ac:dyDescent="0.3">
      <c r="A23" s="214"/>
      <c r="B23" s="213"/>
      <c r="C23" s="212"/>
      <c r="D23" s="149" t="s">
        <v>14</v>
      </c>
      <c r="E23" s="3">
        <f>SUM(E22-E21)</f>
        <v>-13937280</v>
      </c>
      <c r="F23" s="3">
        <f t="shared" ref="F23:G23" si="7">SUM(F22-F21)</f>
        <v>0</v>
      </c>
      <c r="G23" s="3">
        <f t="shared" si="7"/>
        <v>0</v>
      </c>
      <c r="H23" s="3">
        <f t="shared" si="4"/>
        <v>-13937280</v>
      </c>
      <c r="K23" s="103"/>
      <c r="M23" s="103"/>
    </row>
    <row r="24" spans="1:13" ht="18.95" customHeight="1" x14ac:dyDescent="0.3">
      <c r="A24" s="214"/>
      <c r="B24" s="213"/>
      <c r="C24" s="212" t="s">
        <v>0</v>
      </c>
      <c r="D24" s="149" t="s">
        <v>12</v>
      </c>
      <c r="E24" s="3">
        <f t="shared" ref="E24:G26" si="8">SUM(E15+E18+E21)</f>
        <v>986219000</v>
      </c>
      <c r="F24" s="3">
        <f t="shared" si="8"/>
        <v>0</v>
      </c>
      <c r="G24" s="3">
        <f t="shared" si="8"/>
        <v>0</v>
      </c>
      <c r="H24" s="3">
        <f t="shared" ref="H24:H88" si="9">SUM(E24:G24)</f>
        <v>986219000</v>
      </c>
      <c r="K24" s="103"/>
      <c r="M24" s="103"/>
    </row>
    <row r="25" spans="1:13" ht="18.95" customHeight="1" x14ac:dyDescent="0.3">
      <c r="A25" s="214"/>
      <c r="B25" s="213"/>
      <c r="C25" s="212"/>
      <c r="D25" s="149" t="s">
        <v>13</v>
      </c>
      <c r="E25" s="3">
        <f t="shared" si="8"/>
        <v>987910720</v>
      </c>
      <c r="F25" s="3">
        <f t="shared" si="8"/>
        <v>0</v>
      </c>
      <c r="G25" s="3">
        <f t="shared" si="8"/>
        <v>0</v>
      </c>
      <c r="H25" s="3">
        <f t="shared" si="9"/>
        <v>987910720</v>
      </c>
      <c r="K25" s="103"/>
      <c r="M25" s="103"/>
    </row>
    <row r="26" spans="1:13" ht="18.95" customHeight="1" x14ac:dyDescent="0.3">
      <c r="A26" s="214"/>
      <c r="B26" s="213"/>
      <c r="C26" s="212"/>
      <c r="D26" s="149" t="s">
        <v>14</v>
      </c>
      <c r="E26" s="3">
        <f t="shared" si="8"/>
        <v>1691720</v>
      </c>
      <c r="F26" s="3">
        <f t="shared" si="8"/>
        <v>0</v>
      </c>
      <c r="G26" s="3">
        <f t="shared" si="8"/>
        <v>0</v>
      </c>
      <c r="H26" s="3">
        <f t="shared" si="9"/>
        <v>1691720</v>
      </c>
      <c r="K26" s="103"/>
      <c r="M26" s="103"/>
    </row>
    <row r="27" spans="1:13" ht="17.100000000000001" customHeight="1" x14ac:dyDescent="0.3">
      <c r="A27" s="214"/>
      <c r="B27" s="210" t="s">
        <v>186</v>
      </c>
      <c r="C27" s="210" t="s">
        <v>187</v>
      </c>
      <c r="D27" s="149" t="s">
        <v>12</v>
      </c>
      <c r="E27" s="3">
        <v>0</v>
      </c>
      <c r="F27" s="3">
        <v>0</v>
      </c>
      <c r="G27" s="3">
        <v>0</v>
      </c>
      <c r="H27" s="3">
        <f t="shared" si="9"/>
        <v>0</v>
      </c>
      <c r="K27" s="103"/>
      <c r="M27" s="103"/>
    </row>
    <row r="28" spans="1:13" ht="17.100000000000001" customHeight="1" x14ac:dyDescent="0.3">
      <c r="A28" s="214"/>
      <c r="B28" s="214"/>
      <c r="C28" s="208"/>
      <c r="D28" s="149" t="s">
        <v>13</v>
      </c>
      <c r="E28" s="3">
        <v>0</v>
      </c>
      <c r="F28" s="3">
        <v>0</v>
      </c>
      <c r="G28" s="3">
        <v>0</v>
      </c>
      <c r="H28" s="3">
        <f t="shared" si="9"/>
        <v>0</v>
      </c>
      <c r="K28" s="103"/>
      <c r="M28" s="103"/>
    </row>
    <row r="29" spans="1:13" ht="17.100000000000001" customHeight="1" x14ac:dyDescent="0.3">
      <c r="A29" s="214"/>
      <c r="B29" s="214"/>
      <c r="C29" s="209"/>
      <c r="D29" s="149" t="s">
        <v>14</v>
      </c>
      <c r="E29" s="3">
        <f>SUM(E28-E27)</f>
        <v>0</v>
      </c>
      <c r="F29" s="3">
        <v>0</v>
      </c>
      <c r="G29" s="3">
        <v>0</v>
      </c>
      <c r="H29" s="3">
        <f t="shared" si="9"/>
        <v>0</v>
      </c>
      <c r="K29" s="103"/>
      <c r="M29" s="103"/>
    </row>
    <row r="30" spans="1:13" ht="18.95" customHeight="1" x14ac:dyDescent="0.3">
      <c r="A30" s="214"/>
      <c r="B30" s="214"/>
      <c r="C30" s="207" t="s">
        <v>188</v>
      </c>
      <c r="D30" s="149" t="s">
        <v>12</v>
      </c>
      <c r="E30" s="3">
        <f>SUM(E27)</f>
        <v>0</v>
      </c>
      <c r="F30" s="3">
        <v>0</v>
      </c>
      <c r="G30" s="3">
        <v>0</v>
      </c>
      <c r="H30" s="3">
        <f t="shared" si="9"/>
        <v>0</v>
      </c>
      <c r="K30" s="103"/>
      <c r="M30" s="103"/>
    </row>
    <row r="31" spans="1:13" ht="18.95" customHeight="1" x14ac:dyDescent="0.3">
      <c r="A31" s="214"/>
      <c r="B31" s="214"/>
      <c r="C31" s="208"/>
      <c r="D31" s="149" t="s">
        <v>13</v>
      </c>
      <c r="E31" s="3">
        <f>SUM(E28)</f>
        <v>0</v>
      </c>
      <c r="F31" s="3">
        <v>0</v>
      </c>
      <c r="G31" s="3">
        <v>0</v>
      </c>
      <c r="H31" s="3">
        <f t="shared" si="9"/>
        <v>0</v>
      </c>
      <c r="K31" s="103"/>
    </row>
    <row r="32" spans="1:13" ht="18.95" customHeight="1" x14ac:dyDescent="0.3">
      <c r="A32" s="214"/>
      <c r="B32" s="215"/>
      <c r="C32" s="209"/>
      <c r="D32" s="149" t="s">
        <v>14</v>
      </c>
      <c r="E32" s="3">
        <f>SUM(E29)</f>
        <v>0</v>
      </c>
      <c r="F32" s="3">
        <v>0</v>
      </c>
      <c r="G32" s="3">
        <v>0</v>
      </c>
      <c r="H32" s="3">
        <f t="shared" si="9"/>
        <v>0</v>
      </c>
      <c r="M32" s="103"/>
    </row>
    <row r="33" spans="1:13" ht="17.100000000000001" customHeight="1" x14ac:dyDescent="0.3">
      <c r="A33" s="214"/>
      <c r="B33" s="213" t="s">
        <v>19</v>
      </c>
      <c r="C33" s="213" t="s">
        <v>20</v>
      </c>
      <c r="D33" s="149" t="s">
        <v>12</v>
      </c>
      <c r="E33" s="3">
        <v>4200000</v>
      </c>
      <c r="F33" s="3">
        <v>0</v>
      </c>
      <c r="G33" s="3">
        <v>0</v>
      </c>
      <c r="H33" s="3">
        <f t="shared" si="9"/>
        <v>4200000</v>
      </c>
      <c r="K33" s="103"/>
      <c r="M33" s="103"/>
    </row>
    <row r="34" spans="1:13" ht="17.100000000000001" customHeight="1" x14ac:dyDescent="0.3">
      <c r="A34" s="214"/>
      <c r="B34" s="213"/>
      <c r="C34" s="212"/>
      <c r="D34" s="149" t="s">
        <v>13</v>
      </c>
      <c r="E34" s="3">
        <v>4200000</v>
      </c>
      <c r="F34" s="3">
        <v>0</v>
      </c>
      <c r="G34" s="3">
        <v>0</v>
      </c>
      <c r="H34" s="3">
        <f t="shared" si="9"/>
        <v>4200000</v>
      </c>
      <c r="K34" s="103"/>
      <c r="M34" s="103"/>
    </row>
    <row r="35" spans="1:13" ht="17.100000000000001" customHeight="1" x14ac:dyDescent="0.3">
      <c r="A35" s="214"/>
      <c r="B35" s="213"/>
      <c r="C35" s="212"/>
      <c r="D35" s="149" t="s">
        <v>14</v>
      </c>
      <c r="E35" s="3">
        <f>SUM(E34-E33)</f>
        <v>0</v>
      </c>
      <c r="F35" s="3">
        <f t="shared" ref="F35:G35" si="10">SUM(F34-F33)</f>
        <v>0</v>
      </c>
      <c r="G35" s="3">
        <f t="shared" si="10"/>
        <v>0</v>
      </c>
      <c r="H35" s="3">
        <f t="shared" si="9"/>
        <v>0</v>
      </c>
      <c r="K35" s="103"/>
      <c r="M35" s="103"/>
    </row>
    <row r="36" spans="1:13" ht="17.100000000000001" customHeight="1" x14ac:dyDescent="0.3">
      <c r="A36" s="214"/>
      <c r="B36" s="213"/>
      <c r="C36" s="213" t="s">
        <v>21</v>
      </c>
      <c r="D36" s="149" t="s">
        <v>12</v>
      </c>
      <c r="E36" s="3">
        <v>27989000</v>
      </c>
      <c r="F36" s="3">
        <v>0</v>
      </c>
      <c r="G36" s="3">
        <v>0</v>
      </c>
      <c r="H36" s="3">
        <f t="shared" si="9"/>
        <v>27989000</v>
      </c>
      <c r="K36" s="103"/>
    </row>
    <row r="37" spans="1:13" ht="17.100000000000001" customHeight="1" x14ac:dyDescent="0.3">
      <c r="A37" s="214"/>
      <c r="B37" s="213"/>
      <c r="C37" s="212"/>
      <c r="D37" s="149" t="s">
        <v>13</v>
      </c>
      <c r="E37" s="3">
        <v>27467000</v>
      </c>
      <c r="F37" s="3">
        <v>0</v>
      </c>
      <c r="G37" s="3">
        <v>0</v>
      </c>
      <c r="H37" s="3">
        <f t="shared" si="9"/>
        <v>27467000</v>
      </c>
      <c r="M37" s="103"/>
    </row>
    <row r="38" spans="1:13" ht="17.100000000000001" customHeight="1" x14ac:dyDescent="0.3">
      <c r="A38" s="214"/>
      <c r="B38" s="213"/>
      <c r="C38" s="212"/>
      <c r="D38" s="149" t="s">
        <v>14</v>
      </c>
      <c r="E38" s="3">
        <f>SUM(E37-E36)</f>
        <v>-522000</v>
      </c>
      <c r="F38" s="3">
        <v>0</v>
      </c>
      <c r="G38" s="3">
        <v>0</v>
      </c>
      <c r="H38" s="3">
        <f t="shared" si="9"/>
        <v>-522000</v>
      </c>
      <c r="K38" s="103"/>
    </row>
    <row r="39" spans="1:13" ht="18.95" customHeight="1" x14ac:dyDescent="0.3">
      <c r="A39" s="214"/>
      <c r="B39" s="213"/>
      <c r="C39" s="212" t="s">
        <v>0</v>
      </c>
      <c r="D39" s="149" t="s">
        <v>12</v>
      </c>
      <c r="E39" s="3">
        <f>SUM(E33+E36)</f>
        <v>32189000</v>
      </c>
      <c r="F39" s="3">
        <v>0</v>
      </c>
      <c r="G39" s="3">
        <v>0</v>
      </c>
      <c r="H39" s="3">
        <f t="shared" si="9"/>
        <v>32189000</v>
      </c>
    </row>
    <row r="40" spans="1:13" ht="18.95" customHeight="1" x14ac:dyDescent="0.3">
      <c r="A40" s="214"/>
      <c r="B40" s="213"/>
      <c r="C40" s="212"/>
      <c r="D40" s="149" t="s">
        <v>13</v>
      </c>
      <c r="E40" s="3">
        <f>SUM(E34+E37)</f>
        <v>31667000</v>
      </c>
      <c r="F40" s="3">
        <v>0</v>
      </c>
      <c r="G40" s="3">
        <v>0</v>
      </c>
      <c r="H40" s="3">
        <f t="shared" si="9"/>
        <v>31667000</v>
      </c>
    </row>
    <row r="41" spans="1:13" ht="18.95" customHeight="1" x14ac:dyDescent="0.3">
      <c r="A41" s="215"/>
      <c r="B41" s="213"/>
      <c r="C41" s="212"/>
      <c r="D41" s="149" t="s">
        <v>14</v>
      </c>
      <c r="E41" s="3">
        <f>SUM(E35+E38)</f>
        <v>-522000</v>
      </c>
      <c r="F41" s="3">
        <f t="shared" ref="F41:G41" si="11">SUM(F35+F38)</f>
        <v>0</v>
      </c>
      <c r="G41" s="3">
        <f t="shared" si="11"/>
        <v>0</v>
      </c>
      <c r="H41" s="3">
        <f t="shared" si="9"/>
        <v>-522000</v>
      </c>
    </row>
    <row r="42" spans="1:13" ht="18.95" customHeight="1" x14ac:dyDescent="0.3">
      <c r="A42" s="211" t="s">
        <v>1</v>
      </c>
      <c r="B42" s="211"/>
      <c r="C42" s="211"/>
      <c r="D42" s="211"/>
      <c r="E42" s="1"/>
      <c r="F42" s="1"/>
      <c r="G42" s="1"/>
      <c r="H42" s="158"/>
    </row>
    <row r="43" spans="1:13" ht="18.95" customHeight="1" x14ac:dyDescent="0.3">
      <c r="A43" s="212" t="s">
        <v>2</v>
      </c>
      <c r="B43" s="212"/>
      <c r="C43" s="212"/>
      <c r="D43" s="212" t="s">
        <v>3</v>
      </c>
      <c r="E43" s="212" t="s">
        <v>4</v>
      </c>
      <c r="F43" s="212" t="s">
        <v>5</v>
      </c>
      <c r="G43" s="212" t="s">
        <v>334</v>
      </c>
      <c r="H43" s="212" t="s">
        <v>335</v>
      </c>
    </row>
    <row r="44" spans="1:13" ht="18.95" customHeight="1" x14ac:dyDescent="0.3">
      <c r="A44" s="149" t="s">
        <v>8</v>
      </c>
      <c r="B44" s="149" t="s">
        <v>9</v>
      </c>
      <c r="C44" s="149" t="s">
        <v>10</v>
      </c>
      <c r="D44" s="212"/>
      <c r="E44" s="212"/>
      <c r="F44" s="212"/>
      <c r="G44" s="212"/>
      <c r="H44" s="212"/>
    </row>
    <row r="45" spans="1:13" ht="21.95" customHeight="1" x14ac:dyDescent="0.3">
      <c r="A45" s="210" t="s">
        <v>315</v>
      </c>
      <c r="B45" s="216" t="s">
        <v>67</v>
      </c>
      <c r="C45" s="216"/>
      <c r="D45" s="151" t="s">
        <v>68</v>
      </c>
      <c r="E45" s="5">
        <f>SUM(E24+E30+E39)</f>
        <v>1018408000</v>
      </c>
      <c r="F45" s="5">
        <f t="shared" ref="F45:G47" si="12">SUM(F24+F39)</f>
        <v>0</v>
      </c>
      <c r="G45" s="5">
        <f t="shared" si="12"/>
        <v>0</v>
      </c>
      <c r="H45" s="5">
        <f t="shared" si="9"/>
        <v>1018408000</v>
      </c>
    </row>
    <row r="46" spans="1:13" ht="21.95" customHeight="1" x14ac:dyDescent="0.3">
      <c r="A46" s="208"/>
      <c r="B46" s="216"/>
      <c r="C46" s="216"/>
      <c r="D46" s="151" t="s">
        <v>69</v>
      </c>
      <c r="E46" s="5">
        <f>SUM(E25+E31+E40)</f>
        <v>1019577720</v>
      </c>
      <c r="F46" s="5">
        <f t="shared" si="12"/>
        <v>0</v>
      </c>
      <c r="G46" s="5">
        <f t="shared" si="12"/>
        <v>0</v>
      </c>
      <c r="H46" s="5">
        <f t="shared" si="9"/>
        <v>1019577720</v>
      </c>
    </row>
    <row r="47" spans="1:13" ht="21.95" customHeight="1" x14ac:dyDescent="0.3">
      <c r="A47" s="209"/>
      <c r="B47" s="216"/>
      <c r="C47" s="216"/>
      <c r="D47" s="151" t="s">
        <v>70</v>
      </c>
      <c r="E47" s="5">
        <f>SUM(E26+E32+E41)</f>
        <v>1169720</v>
      </c>
      <c r="F47" s="5">
        <f t="shared" si="12"/>
        <v>0</v>
      </c>
      <c r="G47" s="5">
        <f t="shared" si="12"/>
        <v>0</v>
      </c>
      <c r="H47" s="5">
        <f t="shared" si="9"/>
        <v>1169720</v>
      </c>
    </row>
    <row r="48" spans="1:13" ht="18" customHeight="1" x14ac:dyDescent="0.3">
      <c r="A48" s="210" t="s">
        <v>189</v>
      </c>
      <c r="B48" s="210" t="s">
        <v>33</v>
      </c>
      <c r="C48" s="213" t="s">
        <v>31</v>
      </c>
      <c r="D48" s="149" t="s">
        <v>12</v>
      </c>
      <c r="E48" s="3">
        <v>0</v>
      </c>
      <c r="F48" s="3">
        <v>0</v>
      </c>
      <c r="G48" s="3">
        <v>1000000</v>
      </c>
      <c r="H48" s="3">
        <f>SUM(E48:G48)</f>
        <v>1000000</v>
      </c>
    </row>
    <row r="49" spans="1:8" ht="18" customHeight="1" x14ac:dyDescent="0.3">
      <c r="A49" s="214"/>
      <c r="B49" s="214"/>
      <c r="C49" s="212"/>
      <c r="D49" s="149" t="s">
        <v>13</v>
      </c>
      <c r="E49" s="3">
        <v>0</v>
      </c>
      <c r="F49" s="3">
        <v>0</v>
      </c>
      <c r="G49" s="3">
        <v>0</v>
      </c>
      <c r="H49" s="3">
        <f t="shared" ref="H49" si="13">SUM(E49:G49)</f>
        <v>0</v>
      </c>
    </row>
    <row r="50" spans="1:8" ht="18" customHeight="1" x14ac:dyDescent="0.3">
      <c r="A50" s="214"/>
      <c r="B50" s="215"/>
      <c r="C50" s="212"/>
      <c r="D50" s="149" t="s">
        <v>14</v>
      </c>
      <c r="E50" s="3">
        <f>SUM(E49-E48)</f>
        <v>0</v>
      </c>
      <c r="F50" s="3">
        <f t="shared" ref="F50:H50" si="14">SUM(F49-F48)</f>
        <v>0</v>
      </c>
      <c r="G50" s="3">
        <f t="shared" si="14"/>
        <v>-1000000</v>
      </c>
      <c r="H50" s="3">
        <f t="shared" si="14"/>
        <v>-1000000</v>
      </c>
    </row>
    <row r="51" spans="1:8" ht="17.100000000000001" customHeight="1" x14ac:dyDescent="0.3">
      <c r="A51" s="214"/>
      <c r="B51" s="210" t="s">
        <v>33</v>
      </c>
      <c r="C51" s="213" t="s">
        <v>32</v>
      </c>
      <c r="D51" s="149" t="s">
        <v>12</v>
      </c>
      <c r="E51" s="3">
        <v>0</v>
      </c>
      <c r="F51" s="3">
        <v>0</v>
      </c>
      <c r="G51" s="3">
        <v>25000000</v>
      </c>
      <c r="H51" s="3">
        <f>SUM(E51:G51)</f>
        <v>25000000</v>
      </c>
    </row>
    <row r="52" spans="1:8" ht="17.100000000000001" customHeight="1" x14ac:dyDescent="0.3">
      <c r="A52" s="214"/>
      <c r="B52" s="208"/>
      <c r="C52" s="212"/>
      <c r="D52" s="149" t="s">
        <v>13</v>
      </c>
      <c r="E52" s="3">
        <v>0</v>
      </c>
      <c r="F52" s="3">
        <v>0</v>
      </c>
      <c r="G52" s="3">
        <v>13740256</v>
      </c>
      <c r="H52" s="3">
        <f t="shared" ref="H52" si="15">SUM(E52:G52)</f>
        <v>13740256</v>
      </c>
    </row>
    <row r="53" spans="1:8" ht="17.100000000000001" customHeight="1" x14ac:dyDescent="0.3">
      <c r="A53" s="214"/>
      <c r="B53" s="208"/>
      <c r="C53" s="212"/>
      <c r="D53" s="149" t="s">
        <v>14</v>
      </c>
      <c r="E53" s="3">
        <f>SUM(E52-E51)</f>
        <v>0</v>
      </c>
      <c r="F53" s="3">
        <f t="shared" ref="F53:H53" si="16">SUM(F52-F51)</f>
        <v>0</v>
      </c>
      <c r="G53" s="3">
        <f t="shared" si="16"/>
        <v>-11259744</v>
      </c>
      <c r="H53" s="3">
        <f t="shared" si="16"/>
        <v>-11259744</v>
      </c>
    </row>
    <row r="54" spans="1:8" ht="18.95" customHeight="1" x14ac:dyDescent="0.3">
      <c r="A54" s="214"/>
      <c r="B54" s="208"/>
      <c r="C54" s="212" t="s">
        <v>0</v>
      </c>
      <c r="D54" s="149" t="s">
        <v>12</v>
      </c>
      <c r="E54" s="3">
        <f t="shared" ref="E54:H55" si="17">SUM(E48+E51)</f>
        <v>0</v>
      </c>
      <c r="F54" s="3">
        <f t="shared" si="17"/>
        <v>0</v>
      </c>
      <c r="G54" s="3">
        <f t="shared" si="17"/>
        <v>26000000</v>
      </c>
      <c r="H54" s="3">
        <f t="shared" si="17"/>
        <v>26000000</v>
      </c>
    </row>
    <row r="55" spans="1:8" ht="18.95" customHeight="1" x14ac:dyDescent="0.3">
      <c r="A55" s="214"/>
      <c r="B55" s="208"/>
      <c r="C55" s="212"/>
      <c r="D55" s="149" t="s">
        <v>13</v>
      </c>
      <c r="E55" s="3">
        <f t="shared" si="17"/>
        <v>0</v>
      </c>
      <c r="F55" s="3">
        <f t="shared" si="17"/>
        <v>0</v>
      </c>
      <c r="G55" s="3">
        <f t="shared" si="17"/>
        <v>13740256</v>
      </c>
      <c r="H55" s="3">
        <f t="shared" si="17"/>
        <v>13740256</v>
      </c>
    </row>
    <row r="56" spans="1:8" ht="18.95" customHeight="1" x14ac:dyDescent="0.3">
      <c r="A56" s="214"/>
      <c r="B56" s="209"/>
      <c r="C56" s="212"/>
      <c r="D56" s="149" t="s">
        <v>14</v>
      </c>
      <c r="E56" s="3">
        <f>SUM(E50+E53)</f>
        <v>0</v>
      </c>
      <c r="F56" s="3">
        <f>SUM(F50+F53)</f>
        <v>0</v>
      </c>
      <c r="G56" s="3">
        <f>SUM(G50+G53)</f>
        <v>-12259744</v>
      </c>
      <c r="H56" s="3">
        <f>SUM(E56:G56)</f>
        <v>-12259744</v>
      </c>
    </row>
    <row r="57" spans="1:8" ht="21" customHeight="1" x14ac:dyDescent="0.3">
      <c r="A57" s="214"/>
      <c r="B57" s="216" t="s">
        <v>67</v>
      </c>
      <c r="C57" s="216"/>
      <c r="D57" s="151" t="s">
        <v>68</v>
      </c>
      <c r="E57" s="5">
        <f t="shared" ref="E57:G59" si="18">SUM(E54)</f>
        <v>0</v>
      </c>
      <c r="F57" s="5">
        <f t="shared" si="18"/>
        <v>0</v>
      </c>
      <c r="G57" s="5">
        <f t="shared" si="18"/>
        <v>26000000</v>
      </c>
      <c r="H57" s="5">
        <f>SUM(E57:G57)</f>
        <v>26000000</v>
      </c>
    </row>
    <row r="58" spans="1:8" ht="21" customHeight="1" x14ac:dyDescent="0.3">
      <c r="A58" s="214"/>
      <c r="B58" s="216"/>
      <c r="C58" s="216"/>
      <c r="D58" s="151" t="s">
        <v>13</v>
      </c>
      <c r="E58" s="5">
        <f t="shared" si="18"/>
        <v>0</v>
      </c>
      <c r="F58" s="5">
        <f t="shared" si="18"/>
        <v>0</v>
      </c>
      <c r="G58" s="5">
        <f t="shared" si="18"/>
        <v>13740256</v>
      </c>
      <c r="H58" s="5">
        <f>SUM(E58:G58)</f>
        <v>13740256</v>
      </c>
    </row>
    <row r="59" spans="1:8" ht="21" customHeight="1" x14ac:dyDescent="0.3">
      <c r="A59" s="215"/>
      <c r="B59" s="216"/>
      <c r="C59" s="216"/>
      <c r="D59" s="151" t="s">
        <v>70</v>
      </c>
      <c r="E59" s="5">
        <f t="shared" si="18"/>
        <v>0</v>
      </c>
      <c r="F59" s="5">
        <f t="shared" si="18"/>
        <v>0</v>
      </c>
      <c r="G59" s="5">
        <f t="shared" si="18"/>
        <v>-12259744</v>
      </c>
      <c r="H59" s="5">
        <f>SUM(H56)</f>
        <v>-12259744</v>
      </c>
    </row>
    <row r="60" spans="1:8" ht="18" customHeight="1" x14ac:dyDescent="0.3">
      <c r="A60" s="207" t="s">
        <v>23</v>
      </c>
      <c r="B60" s="210" t="s">
        <v>22</v>
      </c>
      <c r="C60" s="210" t="s">
        <v>22</v>
      </c>
      <c r="D60" s="149" t="s">
        <v>12</v>
      </c>
      <c r="E60" s="3">
        <v>0</v>
      </c>
      <c r="F60" s="3">
        <v>15000000</v>
      </c>
      <c r="G60" s="3">
        <v>0</v>
      </c>
      <c r="H60" s="3">
        <f>SUM(E60:G60)</f>
        <v>15000000</v>
      </c>
    </row>
    <row r="61" spans="1:8" ht="18" customHeight="1" x14ac:dyDescent="0.3">
      <c r="A61" s="208"/>
      <c r="B61" s="214"/>
      <c r="C61" s="214"/>
      <c r="D61" s="149" t="s">
        <v>13</v>
      </c>
      <c r="E61" s="3">
        <v>0</v>
      </c>
      <c r="F61" s="3">
        <v>15000000</v>
      </c>
      <c r="G61" s="3">
        <v>0</v>
      </c>
      <c r="H61" s="3">
        <f t="shared" ref="H61:H67" si="19">SUM(E61:G61)</f>
        <v>15000000</v>
      </c>
    </row>
    <row r="62" spans="1:8" ht="18" customHeight="1" x14ac:dyDescent="0.3">
      <c r="A62" s="208"/>
      <c r="B62" s="214"/>
      <c r="C62" s="215"/>
      <c r="D62" s="149" t="s">
        <v>14</v>
      </c>
      <c r="E62" s="3">
        <f>SUM(E61-E60)</f>
        <v>0</v>
      </c>
      <c r="F62" s="3">
        <f t="shared" ref="F62:H62" si="20">SUM(F61-F60)</f>
        <v>0</v>
      </c>
      <c r="G62" s="3">
        <f t="shared" si="20"/>
        <v>0</v>
      </c>
      <c r="H62" s="3">
        <f t="shared" si="20"/>
        <v>0</v>
      </c>
    </row>
    <row r="63" spans="1:8" ht="18" customHeight="1" x14ac:dyDescent="0.3">
      <c r="A63" s="208"/>
      <c r="B63" s="214"/>
      <c r="C63" s="210" t="s">
        <v>254</v>
      </c>
      <c r="D63" s="149" t="s">
        <v>12</v>
      </c>
      <c r="E63" s="3">
        <v>0</v>
      </c>
      <c r="F63" s="3">
        <v>10000000</v>
      </c>
      <c r="G63" s="3">
        <v>0</v>
      </c>
      <c r="H63" s="3">
        <f t="shared" si="19"/>
        <v>10000000</v>
      </c>
    </row>
    <row r="64" spans="1:8" ht="18" customHeight="1" x14ac:dyDescent="0.3">
      <c r="A64" s="208"/>
      <c r="B64" s="214"/>
      <c r="C64" s="214"/>
      <c r="D64" s="149" t="s">
        <v>13</v>
      </c>
      <c r="E64" s="3">
        <v>0</v>
      </c>
      <c r="F64" s="3">
        <v>5000000</v>
      </c>
      <c r="G64" s="3">
        <v>0</v>
      </c>
      <c r="H64" s="3">
        <f t="shared" si="19"/>
        <v>5000000</v>
      </c>
    </row>
    <row r="65" spans="1:8" ht="18" customHeight="1" x14ac:dyDescent="0.3">
      <c r="A65" s="208"/>
      <c r="B65" s="214"/>
      <c r="C65" s="215"/>
      <c r="D65" s="149" t="s">
        <v>14</v>
      </c>
      <c r="E65" s="3">
        <f>SUM(E64-E63)</f>
        <v>0</v>
      </c>
      <c r="F65" s="3">
        <f t="shared" ref="F65:G65" si="21">SUM(F64-F63)</f>
        <v>-5000000</v>
      </c>
      <c r="G65" s="3">
        <f t="shared" si="21"/>
        <v>0</v>
      </c>
      <c r="H65" s="3">
        <f t="shared" si="19"/>
        <v>-5000000</v>
      </c>
    </row>
    <row r="66" spans="1:8" ht="18.95" customHeight="1" x14ac:dyDescent="0.3">
      <c r="A66" s="208"/>
      <c r="B66" s="214"/>
      <c r="C66" s="212" t="s">
        <v>0</v>
      </c>
      <c r="D66" s="149" t="s">
        <v>12</v>
      </c>
      <c r="E66" s="3">
        <f>SUM(E60)</f>
        <v>0</v>
      </c>
      <c r="F66" s="3">
        <f>SUM(F60+F63)</f>
        <v>25000000</v>
      </c>
      <c r="G66" s="3">
        <f>SUM(G60)</f>
        <v>0</v>
      </c>
      <c r="H66" s="3">
        <f t="shared" si="19"/>
        <v>25000000</v>
      </c>
    </row>
    <row r="67" spans="1:8" ht="18.95" customHeight="1" x14ac:dyDescent="0.3">
      <c r="A67" s="208"/>
      <c r="B67" s="214"/>
      <c r="C67" s="212"/>
      <c r="D67" s="149" t="s">
        <v>13</v>
      </c>
      <c r="E67" s="3">
        <f>SUM(E61)</f>
        <v>0</v>
      </c>
      <c r="F67" s="3">
        <f>SUM(F61+F64)</f>
        <v>20000000</v>
      </c>
      <c r="G67" s="3">
        <f>SUM(G61)</f>
        <v>0</v>
      </c>
      <c r="H67" s="3">
        <f t="shared" si="19"/>
        <v>20000000</v>
      </c>
    </row>
    <row r="68" spans="1:8" ht="18.75" customHeight="1" x14ac:dyDescent="0.3">
      <c r="A68" s="208"/>
      <c r="B68" s="215"/>
      <c r="C68" s="212"/>
      <c r="D68" s="149" t="s">
        <v>14</v>
      </c>
      <c r="E68" s="3">
        <f>SUM(E67-E66)</f>
        <v>0</v>
      </c>
      <c r="F68" s="3">
        <f t="shared" ref="F68:H68" si="22">SUM(F67-F66)</f>
        <v>-5000000</v>
      </c>
      <c r="G68" s="3">
        <f t="shared" si="22"/>
        <v>0</v>
      </c>
      <c r="H68" s="3">
        <f t="shared" si="22"/>
        <v>-5000000</v>
      </c>
    </row>
    <row r="69" spans="1:8" ht="21" customHeight="1" x14ac:dyDescent="0.3">
      <c r="A69" s="208"/>
      <c r="B69" s="216" t="s">
        <v>67</v>
      </c>
      <c r="C69" s="216"/>
      <c r="D69" s="151" t="s">
        <v>68</v>
      </c>
      <c r="E69" s="5">
        <f t="shared" ref="E69:G71" si="23">SUM(E66)</f>
        <v>0</v>
      </c>
      <c r="F69" s="5">
        <f t="shared" si="23"/>
        <v>25000000</v>
      </c>
      <c r="G69" s="5">
        <f t="shared" si="23"/>
        <v>0</v>
      </c>
      <c r="H69" s="5">
        <f t="shared" si="9"/>
        <v>25000000</v>
      </c>
    </row>
    <row r="70" spans="1:8" ht="21" customHeight="1" x14ac:dyDescent="0.3">
      <c r="A70" s="208"/>
      <c r="B70" s="216"/>
      <c r="C70" s="216"/>
      <c r="D70" s="151" t="s">
        <v>69</v>
      </c>
      <c r="E70" s="5">
        <f t="shared" si="23"/>
        <v>0</v>
      </c>
      <c r="F70" s="5">
        <f t="shared" si="23"/>
        <v>20000000</v>
      </c>
      <c r="G70" s="5">
        <f t="shared" si="23"/>
        <v>0</v>
      </c>
      <c r="H70" s="5">
        <f t="shared" si="9"/>
        <v>20000000</v>
      </c>
    </row>
    <row r="71" spans="1:8" ht="21" customHeight="1" x14ac:dyDescent="0.3">
      <c r="A71" s="209"/>
      <c r="B71" s="216"/>
      <c r="C71" s="216"/>
      <c r="D71" s="151" t="s">
        <v>70</v>
      </c>
      <c r="E71" s="5">
        <f>SUM(E68)</f>
        <v>0</v>
      </c>
      <c r="F71" s="5">
        <f t="shared" si="23"/>
        <v>-5000000</v>
      </c>
      <c r="G71" s="5">
        <f t="shared" si="23"/>
        <v>0</v>
      </c>
      <c r="H71" s="5">
        <f t="shared" si="9"/>
        <v>-5000000</v>
      </c>
    </row>
    <row r="72" spans="1:8" ht="17.100000000000001" customHeight="1" x14ac:dyDescent="0.3">
      <c r="A72" s="207" t="s">
        <v>26</v>
      </c>
      <c r="B72" s="207" t="s">
        <v>26</v>
      </c>
      <c r="C72" s="213" t="s">
        <v>24</v>
      </c>
      <c r="D72" s="149" t="s">
        <v>12</v>
      </c>
      <c r="E72" s="3">
        <v>0</v>
      </c>
      <c r="F72" s="3">
        <v>799000</v>
      </c>
      <c r="G72" s="3">
        <v>0</v>
      </c>
      <c r="H72" s="3">
        <f>SUM(E72:G72)</f>
        <v>799000</v>
      </c>
    </row>
    <row r="73" spans="1:8" ht="17.100000000000001" customHeight="1" x14ac:dyDescent="0.3">
      <c r="A73" s="208"/>
      <c r="B73" s="208"/>
      <c r="C73" s="212"/>
      <c r="D73" s="149" t="s">
        <v>13</v>
      </c>
      <c r="E73" s="3">
        <v>0</v>
      </c>
      <c r="F73" s="3">
        <v>798727</v>
      </c>
      <c r="G73" s="3"/>
      <c r="H73" s="3">
        <f t="shared" ref="H73:H80" si="24">SUM(E73:G73)</f>
        <v>798727</v>
      </c>
    </row>
    <row r="74" spans="1:8" ht="17.100000000000001" customHeight="1" x14ac:dyDescent="0.3">
      <c r="A74" s="208"/>
      <c r="B74" s="208"/>
      <c r="C74" s="212"/>
      <c r="D74" s="149" t="s">
        <v>14</v>
      </c>
      <c r="E74" s="3">
        <f>E73-E72</f>
        <v>0</v>
      </c>
      <c r="F74" s="3">
        <f>SUM(F73-F72)</f>
        <v>-273</v>
      </c>
      <c r="G74" s="3"/>
      <c r="H74" s="3">
        <f t="shared" si="24"/>
        <v>-273</v>
      </c>
    </row>
    <row r="75" spans="1:8" ht="17.100000000000001" customHeight="1" x14ac:dyDescent="0.3">
      <c r="A75" s="208"/>
      <c r="B75" s="208"/>
      <c r="C75" s="210" t="s">
        <v>255</v>
      </c>
      <c r="D75" s="149" t="s">
        <v>12</v>
      </c>
      <c r="E75" s="3">
        <v>0</v>
      </c>
      <c r="F75" s="3">
        <v>0</v>
      </c>
      <c r="G75" s="3">
        <v>108884000</v>
      </c>
      <c r="H75" s="3">
        <f t="shared" si="24"/>
        <v>108884000</v>
      </c>
    </row>
    <row r="76" spans="1:8" ht="17.100000000000001" customHeight="1" x14ac:dyDescent="0.3">
      <c r="A76" s="208"/>
      <c r="B76" s="208"/>
      <c r="C76" s="208"/>
      <c r="D76" s="149" t="s">
        <v>13</v>
      </c>
      <c r="E76" s="3">
        <v>0</v>
      </c>
      <c r="F76" s="3"/>
      <c r="G76" s="3">
        <v>108883263</v>
      </c>
      <c r="H76" s="3">
        <f t="shared" si="24"/>
        <v>108883263</v>
      </c>
    </row>
    <row r="77" spans="1:8" ht="17.100000000000001" customHeight="1" x14ac:dyDescent="0.3">
      <c r="A77" s="208"/>
      <c r="B77" s="208"/>
      <c r="C77" s="209"/>
      <c r="D77" s="149" t="s">
        <v>14</v>
      </c>
      <c r="E77" s="3">
        <f>E76-E75</f>
        <v>0</v>
      </c>
      <c r="F77" s="3"/>
      <c r="G77" s="3">
        <f>SUM(G76-G75)</f>
        <v>-737</v>
      </c>
      <c r="H77" s="3">
        <f t="shared" si="24"/>
        <v>-737</v>
      </c>
    </row>
    <row r="78" spans="1:8" ht="17.100000000000001" customHeight="1" x14ac:dyDescent="0.3">
      <c r="A78" s="208"/>
      <c r="B78" s="208"/>
      <c r="C78" s="213" t="s">
        <v>25</v>
      </c>
      <c r="D78" s="149" t="s">
        <v>12</v>
      </c>
      <c r="E78" s="3">
        <f t="shared" ref="E78:E79" si="25">E77-E76</f>
        <v>0</v>
      </c>
      <c r="F78" s="3">
        <v>0</v>
      </c>
      <c r="G78" s="3">
        <v>0</v>
      </c>
      <c r="H78" s="3">
        <f t="shared" si="24"/>
        <v>0</v>
      </c>
    </row>
    <row r="79" spans="1:8" ht="17.100000000000001" customHeight="1" x14ac:dyDescent="0.3">
      <c r="A79" s="208"/>
      <c r="B79" s="208"/>
      <c r="C79" s="212"/>
      <c r="D79" s="149" t="s">
        <v>13</v>
      </c>
      <c r="E79" s="3">
        <f t="shared" si="25"/>
        <v>0</v>
      </c>
      <c r="F79" s="3">
        <v>0</v>
      </c>
      <c r="G79" s="3">
        <v>0</v>
      </c>
      <c r="H79" s="3">
        <f t="shared" si="24"/>
        <v>0</v>
      </c>
    </row>
    <row r="80" spans="1:8" ht="17.100000000000001" customHeight="1" x14ac:dyDescent="0.3">
      <c r="A80" s="209"/>
      <c r="B80" s="209"/>
      <c r="C80" s="212"/>
      <c r="D80" s="149" t="s">
        <v>14</v>
      </c>
      <c r="E80" s="3">
        <f>E79-E78</f>
        <v>0</v>
      </c>
      <c r="F80" s="3">
        <f t="shared" ref="F80:G80" si="26">F79-F78</f>
        <v>0</v>
      </c>
      <c r="G80" s="3">
        <f t="shared" si="26"/>
        <v>0</v>
      </c>
      <c r="H80" s="3">
        <f t="shared" si="24"/>
        <v>0</v>
      </c>
    </row>
    <row r="81" spans="1:8" ht="17.100000000000001" customHeight="1" x14ac:dyDescent="0.3">
      <c r="A81" s="211" t="s">
        <v>1</v>
      </c>
      <c r="B81" s="211"/>
      <c r="C81" s="211"/>
      <c r="D81" s="211"/>
      <c r="E81" s="1"/>
      <c r="F81" s="1"/>
      <c r="G81" s="1"/>
      <c r="H81" s="158" t="s">
        <v>220</v>
      </c>
    </row>
    <row r="82" spans="1:8" ht="17.100000000000001" customHeight="1" x14ac:dyDescent="0.3">
      <c r="A82" s="212" t="s">
        <v>2</v>
      </c>
      <c r="B82" s="212"/>
      <c r="C82" s="212"/>
      <c r="D82" s="212" t="s">
        <v>3</v>
      </c>
      <c r="E82" s="212" t="s">
        <v>4</v>
      </c>
      <c r="F82" s="212" t="s">
        <v>5</v>
      </c>
      <c r="G82" s="212" t="s">
        <v>6</v>
      </c>
      <c r="H82" s="212" t="s">
        <v>0</v>
      </c>
    </row>
    <row r="83" spans="1:8" ht="17.100000000000001" customHeight="1" x14ac:dyDescent="0.3">
      <c r="A83" s="149" t="s">
        <v>8</v>
      </c>
      <c r="B83" s="149" t="s">
        <v>9</v>
      </c>
      <c r="C83" s="149" t="s">
        <v>10</v>
      </c>
      <c r="D83" s="212"/>
      <c r="E83" s="212"/>
      <c r="F83" s="212"/>
      <c r="G83" s="212"/>
      <c r="H83" s="212"/>
    </row>
    <row r="84" spans="1:8" ht="18.95" customHeight="1" x14ac:dyDescent="0.3">
      <c r="A84" s="207" t="s">
        <v>216</v>
      </c>
      <c r="B84" s="207" t="s">
        <v>316</v>
      </c>
      <c r="C84" s="212" t="s">
        <v>0</v>
      </c>
      <c r="D84" s="149" t="s">
        <v>12</v>
      </c>
      <c r="E84" s="3">
        <f>SUM(E72+E78)</f>
        <v>0</v>
      </c>
      <c r="F84" s="3">
        <f t="shared" ref="F84:G86" si="27">SUM(F72+F75+F78)</f>
        <v>799000</v>
      </c>
      <c r="G84" s="3">
        <f t="shared" si="27"/>
        <v>108884000</v>
      </c>
      <c r="H84" s="3">
        <f t="shared" ref="H84:H86" si="28">SUM(E84:G84)</f>
        <v>109683000</v>
      </c>
    </row>
    <row r="85" spans="1:8" ht="18.95" customHeight="1" x14ac:dyDescent="0.3">
      <c r="A85" s="208"/>
      <c r="B85" s="208"/>
      <c r="C85" s="212"/>
      <c r="D85" s="149" t="s">
        <v>13</v>
      </c>
      <c r="E85" s="3">
        <f>SUM(E73+E79)</f>
        <v>0</v>
      </c>
      <c r="F85" s="3">
        <f t="shared" si="27"/>
        <v>798727</v>
      </c>
      <c r="G85" s="3">
        <f t="shared" si="27"/>
        <v>108883263</v>
      </c>
      <c r="H85" s="3">
        <f t="shared" si="28"/>
        <v>109681990</v>
      </c>
    </row>
    <row r="86" spans="1:8" ht="18.95" customHeight="1" x14ac:dyDescent="0.3">
      <c r="A86" s="208"/>
      <c r="B86" s="209"/>
      <c r="C86" s="212"/>
      <c r="D86" s="149" t="s">
        <v>14</v>
      </c>
      <c r="E86" s="3">
        <f>SUM(E74+E80)</f>
        <v>0</v>
      </c>
      <c r="F86" s="3">
        <f t="shared" si="27"/>
        <v>-273</v>
      </c>
      <c r="G86" s="3">
        <f t="shared" si="27"/>
        <v>-737</v>
      </c>
      <c r="H86" s="3">
        <f t="shared" si="28"/>
        <v>-1010</v>
      </c>
    </row>
    <row r="87" spans="1:8" ht="21" customHeight="1" x14ac:dyDescent="0.3">
      <c r="A87" s="208"/>
      <c r="B87" s="216" t="s">
        <v>67</v>
      </c>
      <c r="C87" s="216"/>
      <c r="D87" s="151" t="s">
        <v>68</v>
      </c>
      <c r="E87" s="5">
        <f t="shared" ref="E87:G88" si="29">SUM(E84)</f>
        <v>0</v>
      </c>
      <c r="F87" s="5">
        <f t="shared" si="29"/>
        <v>799000</v>
      </c>
      <c r="G87" s="5">
        <f t="shared" si="29"/>
        <v>108884000</v>
      </c>
      <c r="H87" s="5">
        <f t="shared" si="9"/>
        <v>109683000</v>
      </c>
    </row>
    <row r="88" spans="1:8" ht="21" customHeight="1" x14ac:dyDescent="0.3">
      <c r="A88" s="208"/>
      <c r="B88" s="216"/>
      <c r="C88" s="216"/>
      <c r="D88" s="151" t="s">
        <v>69</v>
      </c>
      <c r="E88" s="5">
        <f t="shared" si="29"/>
        <v>0</v>
      </c>
      <c r="F88" s="5">
        <f t="shared" si="29"/>
        <v>798727</v>
      </c>
      <c r="G88" s="5">
        <f t="shared" si="29"/>
        <v>108883263</v>
      </c>
      <c r="H88" s="5">
        <f t="shared" si="9"/>
        <v>109681990</v>
      </c>
    </row>
    <row r="89" spans="1:8" ht="21" customHeight="1" x14ac:dyDescent="0.3">
      <c r="A89" s="209"/>
      <c r="B89" s="216"/>
      <c r="C89" s="216"/>
      <c r="D89" s="151" t="s">
        <v>70</v>
      </c>
      <c r="E89" s="5">
        <f>SUM(E88-E87)</f>
        <v>0</v>
      </c>
      <c r="F89" s="5">
        <f t="shared" ref="F89:H89" si="30">SUM(F88-F87)</f>
        <v>-273</v>
      </c>
      <c r="G89" s="5">
        <f t="shared" si="30"/>
        <v>-737</v>
      </c>
      <c r="H89" s="5">
        <f t="shared" si="30"/>
        <v>-1010</v>
      </c>
    </row>
    <row r="90" spans="1:8" ht="17.100000000000001" customHeight="1" x14ac:dyDescent="0.3">
      <c r="A90" s="207" t="s">
        <v>30</v>
      </c>
      <c r="B90" s="207" t="s">
        <v>30</v>
      </c>
      <c r="C90" s="213" t="s">
        <v>27</v>
      </c>
      <c r="D90" s="149" t="s">
        <v>12</v>
      </c>
      <c r="E90" s="3">
        <v>0</v>
      </c>
      <c r="F90" s="3">
        <f>100000</f>
        <v>100000</v>
      </c>
      <c r="G90" s="3">
        <v>0</v>
      </c>
      <c r="H90" s="3">
        <f>SUM(E90:G90)</f>
        <v>100000</v>
      </c>
    </row>
    <row r="91" spans="1:8" ht="17.100000000000001" customHeight="1" x14ac:dyDescent="0.3">
      <c r="A91" s="208"/>
      <c r="B91" s="208"/>
      <c r="C91" s="212"/>
      <c r="D91" s="149" t="s">
        <v>13</v>
      </c>
      <c r="E91" s="3">
        <v>0</v>
      </c>
      <c r="F91" s="3">
        <v>0</v>
      </c>
      <c r="G91" s="3">
        <v>0</v>
      </c>
      <c r="H91" s="3">
        <f t="shared" ref="H91:H98" si="31">SUM(E91:G91)</f>
        <v>0</v>
      </c>
    </row>
    <row r="92" spans="1:8" ht="17.100000000000001" customHeight="1" x14ac:dyDescent="0.3">
      <c r="A92" s="208"/>
      <c r="B92" s="208"/>
      <c r="C92" s="212"/>
      <c r="D92" s="149" t="s">
        <v>14</v>
      </c>
      <c r="E92" s="3">
        <f>SUM(E91-E90)</f>
        <v>0</v>
      </c>
      <c r="F92" s="3">
        <f t="shared" ref="F92:H92" si="32">SUM(F91-F90)</f>
        <v>-100000</v>
      </c>
      <c r="G92" s="3">
        <f t="shared" si="32"/>
        <v>0</v>
      </c>
      <c r="H92" s="3">
        <f t="shared" si="32"/>
        <v>-100000</v>
      </c>
    </row>
    <row r="93" spans="1:8" ht="17.100000000000001" customHeight="1" x14ac:dyDescent="0.3">
      <c r="A93" s="208"/>
      <c r="B93" s="208"/>
      <c r="C93" s="213" t="s">
        <v>28</v>
      </c>
      <c r="D93" s="149" t="s">
        <v>12</v>
      </c>
      <c r="E93" s="3">
        <v>0</v>
      </c>
      <c r="F93" s="3">
        <f>600000</f>
        <v>600000</v>
      </c>
      <c r="G93" s="3">
        <v>0</v>
      </c>
      <c r="H93" s="3">
        <f t="shared" si="31"/>
        <v>600000</v>
      </c>
    </row>
    <row r="94" spans="1:8" ht="17.100000000000001" customHeight="1" x14ac:dyDescent="0.3">
      <c r="A94" s="208"/>
      <c r="B94" s="208"/>
      <c r="C94" s="212"/>
      <c r="D94" s="149" t="s">
        <v>13</v>
      </c>
      <c r="E94" s="3">
        <v>0</v>
      </c>
      <c r="F94" s="3">
        <v>498065</v>
      </c>
      <c r="G94" s="3">
        <v>0</v>
      </c>
      <c r="H94" s="3">
        <f t="shared" si="31"/>
        <v>498065</v>
      </c>
    </row>
    <row r="95" spans="1:8" ht="17.100000000000001" customHeight="1" x14ac:dyDescent="0.3">
      <c r="A95" s="208"/>
      <c r="B95" s="208"/>
      <c r="C95" s="212"/>
      <c r="D95" s="149" t="s">
        <v>14</v>
      </c>
      <c r="E95" s="3">
        <f>SUM(E94-E93)</f>
        <v>0</v>
      </c>
      <c r="F95" s="3">
        <f t="shared" ref="F95:H95" si="33">SUM(F94-F93)</f>
        <v>-101935</v>
      </c>
      <c r="G95" s="3">
        <f t="shared" si="33"/>
        <v>0</v>
      </c>
      <c r="H95" s="3">
        <f t="shared" si="33"/>
        <v>-101935</v>
      </c>
    </row>
    <row r="96" spans="1:8" ht="17.100000000000001" customHeight="1" x14ac:dyDescent="0.3">
      <c r="A96" s="208"/>
      <c r="B96" s="208"/>
      <c r="C96" s="213" t="s">
        <v>29</v>
      </c>
      <c r="D96" s="149" t="s">
        <v>12</v>
      </c>
      <c r="E96" s="3">
        <v>0</v>
      </c>
      <c r="F96" s="3">
        <v>25000000</v>
      </c>
      <c r="G96" s="3"/>
      <c r="H96" s="3">
        <f t="shared" si="31"/>
        <v>25000000</v>
      </c>
    </row>
    <row r="97" spans="1:8" ht="17.100000000000001" customHeight="1" x14ac:dyDescent="0.3">
      <c r="A97" s="208"/>
      <c r="B97" s="208"/>
      <c r="C97" s="212"/>
      <c r="D97" s="149" t="s">
        <v>13</v>
      </c>
      <c r="E97" s="3">
        <v>0</v>
      </c>
      <c r="F97" s="3">
        <v>23819365</v>
      </c>
      <c r="G97" s="3"/>
      <c r="H97" s="3">
        <f t="shared" si="31"/>
        <v>23819365</v>
      </c>
    </row>
    <row r="98" spans="1:8" ht="17.100000000000001" customHeight="1" x14ac:dyDescent="0.3">
      <c r="A98" s="208"/>
      <c r="B98" s="208"/>
      <c r="C98" s="212"/>
      <c r="D98" s="149" t="s">
        <v>14</v>
      </c>
      <c r="E98" s="3">
        <f>SUM(E97-E96)</f>
        <v>0</v>
      </c>
      <c r="F98" s="3">
        <f>SUM(F97-F96)</f>
        <v>-1180635</v>
      </c>
      <c r="G98" s="3"/>
      <c r="H98" s="3">
        <f t="shared" si="31"/>
        <v>-1180635</v>
      </c>
    </row>
    <row r="99" spans="1:8" ht="18.95" customHeight="1" x14ac:dyDescent="0.3">
      <c r="A99" s="208"/>
      <c r="B99" s="208"/>
      <c r="C99" s="212" t="s">
        <v>0</v>
      </c>
      <c r="D99" s="149" t="s">
        <v>12</v>
      </c>
      <c r="E99" s="3">
        <f t="shared" ref="E99:H101" si="34">SUM(E90+E93+E96)</f>
        <v>0</v>
      </c>
      <c r="F99" s="3">
        <f t="shared" si="34"/>
        <v>25700000</v>
      </c>
      <c r="G99" s="3">
        <f t="shared" si="34"/>
        <v>0</v>
      </c>
      <c r="H99" s="3">
        <f t="shared" si="34"/>
        <v>25700000</v>
      </c>
    </row>
    <row r="100" spans="1:8" ht="18.95" customHeight="1" x14ac:dyDescent="0.3">
      <c r="A100" s="208"/>
      <c r="B100" s="208"/>
      <c r="C100" s="212"/>
      <c r="D100" s="149" t="s">
        <v>13</v>
      </c>
      <c r="E100" s="3">
        <f t="shared" si="34"/>
        <v>0</v>
      </c>
      <c r="F100" s="3">
        <f t="shared" si="34"/>
        <v>24317430</v>
      </c>
      <c r="G100" s="3">
        <f t="shared" si="34"/>
        <v>0</v>
      </c>
      <c r="H100" s="3">
        <f t="shared" si="34"/>
        <v>24317430</v>
      </c>
    </row>
    <row r="101" spans="1:8" ht="18.95" customHeight="1" x14ac:dyDescent="0.3">
      <c r="A101" s="208"/>
      <c r="B101" s="209"/>
      <c r="C101" s="212"/>
      <c r="D101" s="149" t="s">
        <v>14</v>
      </c>
      <c r="E101" s="3">
        <f t="shared" si="34"/>
        <v>0</v>
      </c>
      <c r="F101" s="3">
        <f t="shared" si="34"/>
        <v>-1382570</v>
      </c>
      <c r="G101" s="3">
        <f t="shared" si="34"/>
        <v>0</v>
      </c>
      <c r="H101" s="3">
        <f t="shared" si="34"/>
        <v>-1382570</v>
      </c>
    </row>
    <row r="102" spans="1:8" ht="21" customHeight="1" x14ac:dyDescent="0.3">
      <c r="A102" s="208"/>
      <c r="B102" s="216" t="s">
        <v>67</v>
      </c>
      <c r="C102" s="216"/>
      <c r="D102" s="151" t="s">
        <v>68</v>
      </c>
      <c r="E102" s="5">
        <f t="shared" ref="E102:H104" si="35">SUM(E99)</f>
        <v>0</v>
      </c>
      <c r="F102" s="5">
        <f t="shared" si="35"/>
        <v>25700000</v>
      </c>
      <c r="G102" s="5">
        <f t="shared" si="35"/>
        <v>0</v>
      </c>
      <c r="H102" s="5">
        <f t="shared" si="35"/>
        <v>25700000</v>
      </c>
    </row>
    <row r="103" spans="1:8" ht="21" customHeight="1" x14ac:dyDescent="0.3">
      <c r="A103" s="208"/>
      <c r="B103" s="216"/>
      <c r="C103" s="216"/>
      <c r="D103" s="151" t="s">
        <v>69</v>
      </c>
      <c r="E103" s="5">
        <f t="shared" si="35"/>
        <v>0</v>
      </c>
      <c r="F103" s="5">
        <f t="shared" si="35"/>
        <v>24317430</v>
      </c>
      <c r="G103" s="5">
        <f t="shared" si="35"/>
        <v>0</v>
      </c>
      <c r="H103" s="5">
        <f t="shared" si="35"/>
        <v>24317430</v>
      </c>
    </row>
    <row r="104" spans="1:8" ht="21" customHeight="1" thickBot="1" x14ac:dyDescent="0.35">
      <c r="A104" s="224"/>
      <c r="B104" s="216"/>
      <c r="C104" s="216"/>
      <c r="D104" s="151" t="s">
        <v>70</v>
      </c>
      <c r="E104" s="5">
        <f t="shared" si="35"/>
        <v>0</v>
      </c>
      <c r="F104" s="5">
        <f t="shared" si="35"/>
        <v>-1382570</v>
      </c>
      <c r="G104" s="5">
        <f t="shared" si="35"/>
        <v>0</v>
      </c>
      <c r="H104" s="5">
        <f t="shared" si="35"/>
        <v>-1382570</v>
      </c>
    </row>
    <row r="105" spans="1:8" ht="30" customHeight="1" thickTop="1" x14ac:dyDescent="0.3">
      <c r="A105" s="223" t="s">
        <v>71</v>
      </c>
      <c r="B105" s="223"/>
      <c r="C105" s="223"/>
      <c r="D105" s="156" t="s">
        <v>68</v>
      </c>
      <c r="E105" s="6">
        <f>SUM(E45+E57+E69+E87+E102)</f>
        <v>1018408000</v>
      </c>
      <c r="F105" s="119">
        <f>SUM(F9+F69+F87+F102)</f>
        <v>60665000</v>
      </c>
      <c r="G105" s="6">
        <f>SUM(G45+G57+G69+G87+G102)</f>
        <v>134884000</v>
      </c>
      <c r="H105" s="6">
        <f>SUM(E105:G105)</f>
        <v>1213957000</v>
      </c>
    </row>
    <row r="106" spans="1:8" ht="30" customHeight="1" x14ac:dyDescent="0.3">
      <c r="A106" s="216"/>
      <c r="B106" s="216"/>
      <c r="C106" s="216"/>
      <c r="D106" s="151" t="s">
        <v>69</v>
      </c>
      <c r="E106" s="5">
        <f>SUM(E46+E70+E88+E103+E58)</f>
        <v>1019577720</v>
      </c>
      <c r="F106" s="5">
        <f>SUM(F10+F70+F88+F103)</f>
        <v>53435457</v>
      </c>
      <c r="G106" s="5">
        <f>SUM(G46+G70+G88+G103+G58)</f>
        <v>122623519</v>
      </c>
      <c r="H106" s="5">
        <f>SUM(E106:G106)</f>
        <v>1195636696</v>
      </c>
    </row>
    <row r="107" spans="1:8" ht="30" customHeight="1" x14ac:dyDescent="0.3">
      <c r="A107" s="216"/>
      <c r="B107" s="216"/>
      <c r="C107" s="216"/>
      <c r="D107" s="151" t="s">
        <v>70</v>
      </c>
      <c r="E107" s="5">
        <f>SUM(E106-E105)</f>
        <v>1169720</v>
      </c>
      <c r="F107" s="5">
        <f>SUM(F106-F105)</f>
        <v>-7229543</v>
      </c>
      <c r="G107" s="5">
        <f>SUM(G106-G105)</f>
        <v>-12260481</v>
      </c>
      <c r="H107" s="5">
        <f>SUM(H106-H105)</f>
        <v>-18320304</v>
      </c>
    </row>
    <row r="108" spans="1:8" x14ac:dyDescent="0.3">
      <c r="A108" s="1"/>
      <c r="B108" s="1"/>
      <c r="C108" s="1"/>
      <c r="D108" s="1"/>
      <c r="E108" s="1"/>
      <c r="F108" s="1"/>
      <c r="G108" s="1"/>
      <c r="H108" s="1"/>
    </row>
    <row r="109" spans="1:8" x14ac:dyDescent="0.3">
      <c r="A109" s="1"/>
      <c r="B109" s="1"/>
      <c r="C109" s="1"/>
      <c r="D109" s="1"/>
      <c r="E109" s="1"/>
      <c r="F109" s="1"/>
      <c r="G109" s="1"/>
      <c r="H109" s="1"/>
    </row>
    <row r="110" spans="1:8" x14ac:dyDescent="0.3">
      <c r="A110" s="1"/>
      <c r="B110" s="1"/>
      <c r="C110" s="1"/>
      <c r="D110" s="1"/>
      <c r="E110" s="1"/>
      <c r="F110" s="1"/>
      <c r="G110" s="1"/>
      <c r="H110" s="1"/>
    </row>
    <row r="111" spans="1:8" x14ac:dyDescent="0.3">
      <c r="A111" s="1"/>
      <c r="B111" s="1"/>
      <c r="C111" s="1"/>
      <c r="D111" s="1"/>
      <c r="E111" s="1"/>
      <c r="F111" s="1"/>
      <c r="G111" s="1"/>
      <c r="H111" s="1"/>
    </row>
    <row r="112" spans="1:8" x14ac:dyDescent="0.3">
      <c r="A112" s="1"/>
      <c r="B112" s="1"/>
      <c r="C112" s="1"/>
      <c r="D112" s="1"/>
      <c r="E112" s="1"/>
      <c r="F112" s="1"/>
      <c r="G112" s="1"/>
      <c r="H112" s="1"/>
    </row>
    <row r="113" spans="1:8" x14ac:dyDescent="0.3">
      <c r="A113" s="1"/>
      <c r="B113" s="1"/>
      <c r="C113" s="1"/>
      <c r="D113" s="1"/>
      <c r="E113" s="1"/>
      <c r="F113" s="1"/>
      <c r="G113" s="1"/>
      <c r="H113" s="1"/>
    </row>
    <row r="114" spans="1:8" x14ac:dyDescent="0.3">
      <c r="A114" s="1"/>
      <c r="B114" s="1"/>
      <c r="C114" s="1"/>
      <c r="D114" s="1"/>
      <c r="E114" s="1"/>
      <c r="F114" s="1"/>
      <c r="G114" s="1"/>
      <c r="H114" s="1"/>
    </row>
    <row r="115" spans="1:8" x14ac:dyDescent="0.3">
      <c r="A115" s="1"/>
      <c r="B115" s="1"/>
      <c r="C115" s="1"/>
      <c r="D115" s="1"/>
      <c r="E115" s="1"/>
      <c r="F115" s="1"/>
      <c r="G115" s="1"/>
      <c r="H115" s="1"/>
    </row>
    <row r="116" spans="1:8" x14ac:dyDescent="0.3">
      <c r="A116" s="1"/>
      <c r="B116" s="1"/>
      <c r="C116" s="1"/>
      <c r="D116" s="1"/>
      <c r="E116" s="1"/>
      <c r="F116" s="1"/>
      <c r="G116" s="1"/>
      <c r="H116" s="1"/>
    </row>
    <row r="117" spans="1:8" x14ac:dyDescent="0.3">
      <c r="A117" s="1"/>
      <c r="B117" s="1"/>
      <c r="C117" s="1"/>
      <c r="D117" s="1"/>
      <c r="E117" s="1"/>
      <c r="F117" s="1"/>
      <c r="G117" s="1"/>
      <c r="H117" s="1"/>
    </row>
    <row r="118" spans="1:8" x14ac:dyDescent="0.3">
      <c r="A118" s="1"/>
      <c r="B118" s="1"/>
      <c r="C118" s="1"/>
      <c r="D118" s="1"/>
      <c r="E118" s="1"/>
      <c r="F118" s="1"/>
      <c r="G118" s="1"/>
      <c r="H118" s="1"/>
    </row>
    <row r="119" spans="1:8" x14ac:dyDescent="0.3">
      <c r="A119" s="1"/>
      <c r="B119" s="1"/>
      <c r="C119" s="1"/>
      <c r="D119" s="1"/>
      <c r="E119" s="1"/>
      <c r="F119" s="1"/>
      <c r="G119" s="1"/>
      <c r="H119" s="1"/>
    </row>
    <row r="120" spans="1:8" x14ac:dyDescent="0.3">
      <c r="A120" s="1"/>
      <c r="B120" s="1"/>
      <c r="C120" s="1"/>
      <c r="D120" s="1"/>
      <c r="E120" s="1"/>
      <c r="F120" s="1"/>
      <c r="G120" s="1"/>
      <c r="H120" s="1"/>
    </row>
    <row r="121" spans="1:8" x14ac:dyDescent="0.3">
      <c r="A121" s="1"/>
      <c r="B121" s="1"/>
      <c r="C121" s="1"/>
      <c r="D121" s="1"/>
      <c r="E121" s="1"/>
      <c r="F121" s="1"/>
      <c r="G121" s="1"/>
      <c r="H121" s="1"/>
    </row>
    <row r="122" spans="1:8" x14ac:dyDescent="0.3">
      <c r="A122" s="1"/>
      <c r="B122" s="1"/>
      <c r="C122" s="1"/>
      <c r="D122" s="1"/>
      <c r="E122" s="1"/>
      <c r="F122" s="1"/>
      <c r="G122" s="1"/>
      <c r="H122" s="1"/>
    </row>
    <row r="123" spans="1:8" x14ac:dyDescent="0.3">
      <c r="A123" s="1"/>
      <c r="B123" s="1"/>
      <c r="C123" s="1"/>
      <c r="D123" s="1"/>
      <c r="E123" s="1"/>
      <c r="F123" s="1"/>
      <c r="G123" s="1"/>
      <c r="H123" s="1"/>
    </row>
    <row r="124" spans="1:8" x14ac:dyDescent="0.3">
      <c r="A124" s="1"/>
      <c r="B124" s="1"/>
      <c r="C124" s="1"/>
      <c r="D124" s="1"/>
      <c r="E124" s="1"/>
      <c r="F124" s="1"/>
      <c r="G124" s="1"/>
      <c r="H124" s="1"/>
    </row>
    <row r="125" spans="1:8" x14ac:dyDescent="0.3">
      <c r="A125" s="1"/>
      <c r="B125" s="1"/>
      <c r="C125" s="1"/>
      <c r="D125" s="1"/>
      <c r="E125" s="1"/>
      <c r="F125" s="1"/>
      <c r="G125" s="1"/>
      <c r="H125" s="1"/>
    </row>
    <row r="126" spans="1:8" x14ac:dyDescent="0.3">
      <c r="A126" s="1"/>
      <c r="B126" s="1"/>
      <c r="C126" s="1"/>
      <c r="D126" s="1"/>
      <c r="E126" s="1"/>
      <c r="F126" s="1"/>
      <c r="G126" s="1"/>
      <c r="H126" s="1"/>
    </row>
    <row r="127" spans="1:8" x14ac:dyDescent="0.3">
      <c r="A127" s="1"/>
      <c r="B127" s="1"/>
      <c r="C127" s="1"/>
      <c r="D127" s="1"/>
      <c r="E127" s="1"/>
      <c r="F127" s="1"/>
      <c r="G127" s="1"/>
      <c r="H127" s="1"/>
    </row>
    <row r="128" spans="1:8" x14ac:dyDescent="0.3">
      <c r="A128" s="1"/>
      <c r="B128" s="1"/>
      <c r="C128" s="1"/>
      <c r="D128" s="1"/>
      <c r="E128" s="1"/>
      <c r="F128" s="1"/>
      <c r="G128" s="1"/>
      <c r="H128" s="1"/>
    </row>
    <row r="129" spans="1:8" x14ac:dyDescent="0.3">
      <c r="A129" s="1"/>
      <c r="B129" s="1"/>
      <c r="C129" s="1"/>
      <c r="D129" s="1"/>
      <c r="E129" s="1"/>
      <c r="F129" s="1"/>
      <c r="G129" s="1"/>
      <c r="H129" s="1"/>
    </row>
    <row r="130" spans="1:8" x14ac:dyDescent="0.3">
      <c r="A130" s="1"/>
      <c r="B130" s="1"/>
      <c r="C130" s="1"/>
      <c r="D130" s="1"/>
      <c r="E130" s="1"/>
      <c r="F130" s="1"/>
      <c r="G130" s="1"/>
      <c r="H130" s="1"/>
    </row>
    <row r="131" spans="1:8" x14ac:dyDescent="0.3">
      <c r="A131" s="1"/>
      <c r="B131" s="1"/>
      <c r="C131" s="1"/>
      <c r="D131" s="1"/>
      <c r="E131" s="1"/>
      <c r="F131" s="1"/>
      <c r="G131" s="1"/>
      <c r="H131" s="1"/>
    </row>
    <row r="132" spans="1:8" x14ac:dyDescent="0.3">
      <c r="A132" s="1"/>
      <c r="B132" s="1"/>
      <c r="C132" s="1"/>
      <c r="D132" s="1"/>
      <c r="E132" s="1"/>
      <c r="F132" s="1"/>
      <c r="G132" s="1"/>
      <c r="H132" s="1"/>
    </row>
    <row r="133" spans="1:8" x14ac:dyDescent="0.3">
      <c r="A133" s="1"/>
      <c r="B133" s="1"/>
      <c r="C133" s="1"/>
      <c r="D133" s="1"/>
      <c r="E133" s="1"/>
      <c r="F133" s="1"/>
      <c r="G133" s="1"/>
      <c r="H133" s="1"/>
    </row>
    <row r="134" spans="1:8" x14ac:dyDescent="0.3">
      <c r="A134" s="1"/>
      <c r="B134" s="1"/>
      <c r="C134" s="1"/>
      <c r="D134" s="1"/>
      <c r="E134" s="1"/>
      <c r="F134" s="1"/>
      <c r="G134" s="1"/>
      <c r="H134" s="1"/>
    </row>
    <row r="135" spans="1:8" x14ac:dyDescent="0.3">
      <c r="A135" s="1"/>
      <c r="B135" s="1"/>
      <c r="C135" s="1"/>
      <c r="D135" s="1"/>
      <c r="E135" s="1"/>
      <c r="F135" s="1"/>
      <c r="G135" s="1"/>
      <c r="H135" s="1"/>
    </row>
    <row r="136" spans="1:8" x14ac:dyDescent="0.3">
      <c r="A136" s="1"/>
      <c r="B136" s="1"/>
      <c r="C136" s="1"/>
      <c r="D136" s="1"/>
      <c r="E136" s="1"/>
      <c r="F136" s="1"/>
      <c r="G136" s="1"/>
      <c r="H136" s="1"/>
    </row>
    <row r="137" spans="1:8" x14ac:dyDescent="0.3">
      <c r="A137" s="1"/>
      <c r="B137" s="1"/>
      <c r="C137" s="1"/>
      <c r="D137" s="1"/>
      <c r="E137" s="1"/>
      <c r="F137" s="1"/>
      <c r="G137" s="1"/>
      <c r="H137" s="1"/>
    </row>
    <row r="138" spans="1:8" x14ac:dyDescent="0.3">
      <c r="A138" s="1"/>
      <c r="B138" s="1"/>
      <c r="C138" s="1"/>
      <c r="D138" s="1"/>
      <c r="E138" s="1"/>
      <c r="F138" s="1"/>
      <c r="G138" s="1"/>
      <c r="H138" s="1"/>
    </row>
    <row r="139" spans="1:8" x14ac:dyDescent="0.3">
      <c r="A139" s="1"/>
      <c r="B139" s="1"/>
      <c r="C139" s="1"/>
      <c r="D139" s="1"/>
      <c r="E139" s="1"/>
      <c r="F139" s="1"/>
      <c r="G139" s="1"/>
      <c r="H139" s="1"/>
    </row>
    <row r="140" spans="1:8" x14ac:dyDescent="0.3">
      <c r="A140" s="1"/>
      <c r="B140" s="1"/>
      <c r="C140" s="1"/>
      <c r="D140" s="1"/>
      <c r="E140" s="1"/>
      <c r="F140" s="1"/>
      <c r="G140" s="1"/>
      <c r="H140" s="1"/>
    </row>
    <row r="141" spans="1:8" x14ac:dyDescent="0.3">
      <c r="A141" s="1"/>
      <c r="B141" s="1"/>
      <c r="C141" s="1"/>
      <c r="D141" s="1"/>
      <c r="E141" s="1"/>
      <c r="F141" s="1"/>
      <c r="G141" s="1"/>
      <c r="H141" s="1"/>
    </row>
    <row r="142" spans="1:8" x14ac:dyDescent="0.3">
      <c r="A142" s="1"/>
      <c r="B142" s="1"/>
      <c r="C142" s="1"/>
      <c r="D142" s="1"/>
      <c r="E142" s="1"/>
      <c r="F142" s="1"/>
      <c r="G142" s="1"/>
      <c r="H142" s="1"/>
    </row>
    <row r="143" spans="1:8" x14ac:dyDescent="0.3">
      <c r="A143" s="1"/>
      <c r="B143" s="1"/>
      <c r="C143" s="1"/>
      <c r="D143" s="1"/>
      <c r="E143" s="1"/>
      <c r="F143" s="1"/>
      <c r="G143" s="1"/>
      <c r="H143" s="1"/>
    </row>
    <row r="144" spans="1:8" x14ac:dyDescent="0.3">
      <c r="A144" s="1"/>
      <c r="B144" s="1"/>
      <c r="C144" s="1"/>
      <c r="D144" s="1"/>
      <c r="E144" s="1"/>
      <c r="F144" s="1"/>
      <c r="G144" s="1"/>
      <c r="H144" s="1"/>
    </row>
    <row r="145" spans="1:8" x14ac:dyDescent="0.3">
      <c r="A145" s="1"/>
      <c r="B145" s="1"/>
      <c r="C145" s="1"/>
      <c r="D145" s="1"/>
      <c r="E145" s="1"/>
      <c r="F145" s="1"/>
      <c r="G145" s="1"/>
      <c r="H145" s="1"/>
    </row>
    <row r="146" spans="1:8" x14ac:dyDescent="0.3">
      <c r="A146" s="1"/>
      <c r="B146" s="1"/>
      <c r="C146" s="1"/>
      <c r="D146" s="1"/>
      <c r="E146" s="1"/>
      <c r="F146" s="1"/>
      <c r="G146" s="1"/>
      <c r="H146" s="1"/>
    </row>
    <row r="147" spans="1:8" x14ac:dyDescent="0.3">
      <c r="A147" s="1"/>
      <c r="B147" s="1"/>
      <c r="C147" s="1"/>
      <c r="D147" s="1"/>
      <c r="E147" s="1"/>
      <c r="F147" s="1"/>
      <c r="G147" s="1"/>
      <c r="H147" s="1"/>
    </row>
    <row r="148" spans="1:8" x14ac:dyDescent="0.3">
      <c r="A148" s="1"/>
      <c r="B148" s="1"/>
      <c r="C148" s="1"/>
      <c r="D148" s="1"/>
      <c r="E148" s="1"/>
      <c r="F148" s="1"/>
      <c r="G148" s="1"/>
      <c r="H148" s="1"/>
    </row>
    <row r="149" spans="1:8" x14ac:dyDescent="0.3">
      <c r="A149" s="1"/>
      <c r="B149" s="1"/>
      <c r="C149" s="1"/>
      <c r="D149" s="1"/>
      <c r="E149" s="1"/>
      <c r="F149" s="1"/>
      <c r="G149" s="1"/>
      <c r="H149" s="1"/>
    </row>
    <row r="150" spans="1:8" x14ac:dyDescent="0.3">
      <c r="A150" s="1"/>
      <c r="B150" s="1"/>
      <c r="C150" s="1"/>
      <c r="D150" s="1"/>
      <c r="E150" s="1"/>
      <c r="F150" s="1"/>
      <c r="G150" s="1"/>
      <c r="H150" s="1"/>
    </row>
    <row r="151" spans="1:8" x14ac:dyDescent="0.3">
      <c r="A151" s="1"/>
      <c r="B151" s="1"/>
      <c r="C151" s="1"/>
      <c r="D151" s="1"/>
      <c r="E151" s="1"/>
      <c r="F151" s="1"/>
      <c r="G151" s="1"/>
      <c r="H151" s="1"/>
    </row>
    <row r="152" spans="1:8" x14ac:dyDescent="0.3">
      <c r="A152" s="1"/>
      <c r="B152" s="1"/>
      <c r="C152" s="1"/>
      <c r="D152" s="1"/>
      <c r="E152" s="1"/>
      <c r="F152" s="1"/>
      <c r="G152" s="1"/>
      <c r="H152" s="1"/>
    </row>
    <row r="153" spans="1:8" x14ac:dyDescent="0.3">
      <c r="A153" s="1"/>
      <c r="B153" s="1"/>
      <c r="C153" s="1"/>
      <c r="D153" s="1"/>
      <c r="E153" s="1"/>
      <c r="F153" s="1"/>
      <c r="G153" s="1"/>
      <c r="H153" s="1"/>
    </row>
    <row r="154" spans="1:8" x14ac:dyDescent="0.3">
      <c r="A154" s="1"/>
      <c r="B154" s="1"/>
      <c r="C154" s="1"/>
      <c r="D154" s="1"/>
      <c r="E154" s="1"/>
      <c r="F154" s="1"/>
      <c r="G154" s="1"/>
      <c r="H154" s="1"/>
    </row>
    <row r="155" spans="1:8" x14ac:dyDescent="0.3">
      <c r="A155" s="1"/>
      <c r="B155" s="1"/>
      <c r="C155" s="1"/>
      <c r="D155" s="1"/>
      <c r="E155" s="1"/>
      <c r="F155" s="1"/>
      <c r="G155" s="1"/>
      <c r="H155" s="1"/>
    </row>
    <row r="156" spans="1:8" x14ac:dyDescent="0.3">
      <c r="A156" s="1"/>
      <c r="B156" s="1"/>
      <c r="C156" s="1"/>
      <c r="D156" s="1"/>
      <c r="E156" s="1"/>
      <c r="F156" s="1"/>
      <c r="G156" s="1"/>
      <c r="H156" s="1"/>
    </row>
    <row r="157" spans="1:8" x14ac:dyDescent="0.3">
      <c r="A157" s="1"/>
      <c r="B157" s="1"/>
      <c r="C157" s="1"/>
      <c r="D157" s="1"/>
      <c r="E157" s="1"/>
      <c r="F157" s="1"/>
      <c r="G157" s="1"/>
      <c r="H157" s="1"/>
    </row>
    <row r="158" spans="1:8" x14ac:dyDescent="0.3">
      <c r="A158" s="1"/>
      <c r="B158" s="1"/>
      <c r="C158" s="1"/>
      <c r="D158" s="1"/>
      <c r="E158" s="1"/>
      <c r="F158" s="1"/>
      <c r="G158" s="1"/>
      <c r="H158" s="1"/>
    </row>
    <row r="159" spans="1:8" x14ac:dyDescent="0.3">
      <c r="A159" s="1"/>
      <c r="B159" s="1"/>
      <c r="C159" s="1"/>
      <c r="D159" s="1"/>
      <c r="E159" s="1"/>
      <c r="F159" s="1"/>
      <c r="G159" s="1"/>
      <c r="H159" s="1"/>
    </row>
    <row r="160" spans="1:8" x14ac:dyDescent="0.3">
      <c r="A160" s="1"/>
      <c r="B160" s="1"/>
      <c r="C160" s="1"/>
      <c r="D160" s="1"/>
      <c r="E160" s="1"/>
      <c r="F160" s="1"/>
      <c r="G160" s="1"/>
      <c r="H160" s="1"/>
    </row>
    <row r="161" spans="1:8" x14ac:dyDescent="0.3">
      <c r="A161" s="1"/>
      <c r="B161" s="1"/>
      <c r="C161" s="1"/>
      <c r="D161" s="1"/>
      <c r="E161" s="1"/>
      <c r="F161" s="1"/>
      <c r="G161" s="1"/>
      <c r="H161" s="1"/>
    </row>
    <row r="162" spans="1:8" x14ac:dyDescent="0.3">
      <c r="A162" s="1"/>
      <c r="B162" s="1"/>
      <c r="C162" s="1"/>
      <c r="D162" s="1"/>
      <c r="E162" s="1"/>
      <c r="F162" s="1"/>
      <c r="G162" s="1"/>
      <c r="H162" s="1"/>
    </row>
    <row r="163" spans="1:8" x14ac:dyDescent="0.3">
      <c r="A163" s="1"/>
      <c r="B163" s="1"/>
      <c r="C163" s="1"/>
      <c r="D163" s="1"/>
      <c r="E163" s="1"/>
      <c r="F163" s="1"/>
      <c r="G163" s="1"/>
      <c r="H163" s="1"/>
    </row>
    <row r="164" spans="1:8" x14ac:dyDescent="0.3">
      <c r="A164" s="1"/>
      <c r="B164" s="1"/>
      <c r="C164" s="1"/>
      <c r="D164" s="1"/>
      <c r="E164" s="1"/>
      <c r="F164" s="1"/>
      <c r="G164" s="1"/>
      <c r="H164" s="1"/>
    </row>
    <row r="165" spans="1:8" x14ac:dyDescent="0.3">
      <c r="A165" s="1"/>
      <c r="B165" s="1"/>
      <c r="C165" s="1"/>
      <c r="D165" s="1"/>
      <c r="E165" s="1"/>
      <c r="F165" s="1"/>
      <c r="G165" s="1"/>
      <c r="H165" s="1"/>
    </row>
    <row r="166" spans="1:8" x14ac:dyDescent="0.3">
      <c r="A166" s="1"/>
      <c r="B166" s="1"/>
      <c r="C166" s="1"/>
      <c r="D166" s="1"/>
      <c r="E166" s="1"/>
      <c r="F166" s="1"/>
      <c r="G166" s="1"/>
      <c r="H166" s="1"/>
    </row>
    <row r="167" spans="1:8" x14ac:dyDescent="0.3">
      <c r="A167" s="1"/>
      <c r="B167" s="1"/>
      <c r="C167" s="1"/>
      <c r="D167" s="1"/>
      <c r="E167" s="1"/>
      <c r="F167" s="1"/>
      <c r="G167" s="1"/>
      <c r="H167" s="1"/>
    </row>
    <row r="168" spans="1:8" x14ac:dyDescent="0.3">
      <c r="A168" s="1"/>
      <c r="B168" s="1"/>
      <c r="C168" s="1"/>
      <c r="D168" s="1"/>
      <c r="E168" s="1"/>
      <c r="F168" s="1"/>
      <c r="G168" s="1"/>
      <c r="H168" s="1"/>
    </row>
    <row r="169" spans="1:8" x14ac:dyDescent="0.3">
      <c r="A169" s="1"/>
      <c r="B169" s="1"/>
      <c r="C169" s="1"/>
      <c r="D169" s="1"/>
      <c r="E169" s="1"/>
      <c r="F169" s="1"/>
      <c r="G169" s="1"/>
      <c r="H169" s="1"/>
    </row>
    <row r="170" spans="1:8" x14ac:dyDescent="0.3">
      <c r="A170" s="1"/>
      <c r="B170" s="1"/>
      <c r="C170" s="1"/>
      <c r="D170" s="1"/>
      <c r="E170" s="1"/>
      <c r="F170" s="1"/>
      <c r="G170" s="1"/>
      <c r="H170" s="1"/>
    </row>
    <row r="171" spans="1:8" x14ac:dyDescent="0.3">
      <c r="A171" s="1"/>
      <c r="B171" s="1"/>
      <c r="C171" s="1"/>
      <c r="D171" s="1"/>
      <c r="E171" s="1"/>
      <c r="F171" s="1"/>
      <c r="G171" s="1"/>
      <c r="H171" s="1"/>
    </row>
    <row r="172" spans="1:8" x14ac:dyDescent="0.3">
      <c r="A172" s="1"/>
      <c r="B172" s="1"/>
      <c r="C172" s="1"/>
      <c r="D172" s="1"/>
      <c r="E172" s="1"/>
      <c r="F172" s="1"/>
      <c r="G172" s="1"/>
      <c r="H172" s="1"/>
    </row>
    <row r="173" spans="1:8" x14ac:dyDescent="0.3">
      <c r="A173" s="1"/>
      <c r="B173" s="1"/>
      <c r="C173" s="1"/>
      <c r="D173" s="1"/>
      <c r="E173" s="1"/>
      <c r="F173" s="1"/>
      <c r="G173" s="1"/>
      <c r="H173" s="1"/>
    </row>
    <row r="174" spans="1:8" x14ac:dyDescent="0.3">
      <c r="A174" s="1"/>
      <c r="B174" s="1"/>
      <c r="C174" s="1"/>
      <c r="D174" s="1"/>
      <c r="E174" s="1"/>
      <c r="F174" s="1"/>
      <c r="G174" s="1"/>
      <c r="H174" s="1"/>
    </row>
    <row r="175" spans="1:8" x14ac:dyDescent="0.3">
      <c r="A175" s="1"/>
      <c r="B175" s="1"/>
      <c r="C175" s="1"/>
      <c r="D175" s="1"/>
      <c r="E175" s="1"/>
      <c r="F175" s="1"/>
      <c r="G175" s="1"/>
      <c r="H175" s="1"/>
    </row>
    <row r="176" spans="1:8" x14ac:dyDescent="0.3">
      <c r="A176" s="1"/>
      <c r="B176" s="1"/>
      <c r="C176" s="1"/>
      <c r="D176" s="1"/>
      <c r="E176" s="1"/>
      <c r="F176" s="1"/>
      <c r="G176" s="1"/>
      <c r="H176" s="1"/>
    </row>
    <row r="177" spans="1:8" x14ac:dyDescent="0.3">
      <c r="A177" s="1"/>
      <c r="B177" s="1"/>
      <c r="C177" s="1"/>
      <c r="D177" s="1"/>
      <c r="E177" s="1"/>
      <c r="F177" s="1"/>
      <c r="G177" s="1"/>
      <c r="H177" s="1"/>
    </row>
    <row r="178" spans="1:8" x14ac:dyDescent="0.3">
      <c r="A178" s="1"/>
      <c r="B178" s="1"/>
      <c r="C178" s="1"/>
      <c r="D178" s="1"/>
      <c r="E178" s="1"/>
      <c r="F178" s="1"/>
      <c r="G178" s="1"/>
      <c r="H178" s="1"/>
    </row>
    <row r="179" spans="1:8" x14ac:dyDescent="0.3">
      <c r="A179" s="1"/>
      <c r="B179" s="1"/>
      <c r="C179" s="1"/>
      <c r="D179" s="1"/>
      <c r="E179" s="1"/>
      <c r="F179" s="1"/>
      <c r="G179" s="1"/>
      <c r="H179" s="1"/>
    </row>
    <row r="180" spans="1:8" x14ac:dyDescent="0.3">
      <c r="A180" s="1"/>
      <c r="B180" s="1"/>
      <c r="C180" s="1"/>
      <c r="D180" s="1"/>
      <c r="E180" s="1"/>
      <c r="F180" s="1"/>
      <c r="G180" s="1"/>
      <c r="H180" s="1"/>
    </row>
    <row r="181" spans="1:8" x14ac:dyDescent="0.3">
      <c r="A181" s="1"/>
      <c r="B181" s="1"/>
      <c r="C181" s="1"/>
      <c r="D181" s="1"/>
      <c r="E181" s="1"/>
      <c r="F181" s="1"/>
      <c r="G181" s="1"/>
      <c r="H181" s="1"/>
    </row>
    <row r="182" spans="1:8" x14ac:dyDescent="0.3">
      <c r="A182" s="1"/>
      <c r="B182" s="1"/>
      <c r="C182" s="1"/>
      <c r="D182" s="1"/>
      <c r="E182" s="1"/>
      <c r="F182" s="1"/>
      <c r="G182" s="1"/>
      <c r="H182" s="1"/>
    </row>
    <row r="183" spans="1:8" x14ac:dyDescent="0.3">
      <c r="A183" s="1"/>
      <c r="B183" s="1"/>
      <c r="C183" s="1"/>
      <c r="D183" s="1"/>
      <c r="E183" s="1"/>
      <c r="F183" s="1"/>
      <c r="G183" s="1"/>
      <c r="H183" s="1"/>
    </row>
    <row r="184" spans="1:8" x14ac:dyDescent="0.3">
      <c r="A184" s="1"/>
      <c r="B184" s="1"/>
      <c r="C184" s="1"/>
      <c r="D184" s="1"/>
      <c r="E184" s="1"/>
      <c r="F184" s="1"/>
      <c r="G184" s="1"/>
      <c r="H184" s="1"/>
    </row>
    <row r="185" spans="1:8" x14ac:dyDescent="0.3">
      <c r="A185" s="1"/>
      <c r="B185" s="1"/>
      <c r="C185" s="1"/>
      <c r="D185" s="1"/>
      <c r="E185" s="1"/>
      <c r="F185" s="1"/>
      <c r="G185" s="1"/>
      <c r="H185" s="1"/>
    </row>
  </sheetData>
  <mergeCells count="73">
    <mergeCell ref="G82:G83"/>
    <mergeCell ref="H82:H83"/>
    <mergeCell ref="A1:H1"/>
    <mergeCell ref="A2:D2"/>
    <mergeCell ref="A3:D3"/>
    <mergeCell ref="A4:C4"/>
    <mergeCell ref="D4:D5"/>
    <mergeCell ref="E4:E5"/>
    <mergeCell ref="F4:F5"/>
    <mergeCell ref="G4:G5"/>
    <mergeCell ref="H4:H5"/>
    <mergeCell ref="C36:C38"/>
    <mergeCell ref="C39:C41"/>
    <mergeCell ref="B45:C47"/>
    <mergeCell ref="B27:B32"/>
    <mergeCell ref="C27:C29"/>
    <mergeCell ref="E82:E83"/>
    <mergeCell ref="F82:F83"/>
    <mergeCell ref="A105:C107"/>
    <mergeCell ref="C99:C101"/>
    <mergeCell ref="B87:C89"/>
    <mergeCell ref="B102:C104"/>
    <mergeCell ref="C84:C86"/>
    <mergeCell ref="C90:C92"/>
    <mergeCell ref="C93:C95"/>
    <mergeCell ref="C96:C98"/>
    <mergeCell ref="B90:B101"/>
    <mergeCell ref="A90:A104"/>
    <mergeCell ref="H43:H44"/>
    <mergeCell ref="B48:B50"/>
    <mergeCell ref="C48:C50"/>
    <mergeCell ref="A43:C43"/>
    <mergeCell ref="D43:D44"/>
    <mergeCell ref="E43:E44"/>
    <mergeCell ref="F43:F44"/>
    <mergeCell ref="G43:G44"/>
    <mergeCell ref="B6:B11"/>
    <mergeCell ref="C6:C8"/>
    <mergeCell ref="C9:C11"/>
    <mergeCell ref="A6:A14"/>
    <mergeCell ref="B12:C14"/>
    <mergeCell ref="A15:A41"/>
    <mergeCell ref="A45:A47"/>
    <mergeCell ref="A48:A59"/>
    <mergeCell ref="A72:A80"/>
    <mergeCell ref="C63:C65"/>
    <mergeCell ref="C75:C77"/>
    <mergeCell ref="C51:C53"/>
    <mergeCell ref="C54:C56"/>
    <mergeCell ref="B57:C59"/>
    <mergeCell ref="C66:C68"/>
    <mergeCell ref="B69:C71"/>
    <mergeCell ref="A60:A71"/>
    <mergeCell ref="B60:B68"/>
    <mergeCell ref="C60:C62"/>
    <mergeCell ref="C30:C32"/>
    <mergeCell ref="C78:C80"/>
    <mergeCell ref="B15:B26"/>
    <mergeCell ref="B33:B41"/>
    <mergeCell ref="C15:C17"/>
    <mergeCell ref="C18:C20"/>
    <mergeCell ref="C21:C23"/>
    <mergeCell ref="C24:C26"/>
    <mergeCell ref="C33:C35"/>
    <mergeCell ref="B72:B80"/>
    <mergeCell ref="B84:B86"/>
    <mergeCell ref="A84:A89"/>
    <mergeCell ref="B51:B56"/>
    <mergeCell ref="A42:D42"/>
    <mergeCell ref="A81:D81"/>
    <mergeCell ref="A82:C82"/>
    <mergeCell ref="D82:D83"/>
    <mergeCell ref="C72:C74"/>
  </mergeCells>
  <phoneticPr fontId="1" type="noConversion"/>
  <pageMargins left="0.70866141732283472" right="0.70866141732283472" top="0.78740157480314965" bottom="0.55118110236220474" header="0" footer="0"/>
  <pageSetup paperSize="9" scale="93" orientation="portrait" r:id="rId1"/>
  <rowBreaks count="2" manualBreakCount="2">
    <brk id="41" max="16383" man="1"/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0"/>
  <sheetViews>
    <sheetView view="pageBreakPreview" zoomScale="60" zoomScaleNormal="100" workbookViewId="0">
      <pane ySplit="1695" topLeftCell="A81" activePane="bottomLeft"/>
      <selection activeCell="A3" sqref="A3:D3"/>
      <selection pane="bottomLeft" activeCell="J141" sqref="J141"/>
    </sheetView>
  </sheetViews>
  <sheetFormatPr defaultRowHeight="16.5" x14ac:dyDescent="0.3"/>
  <cols>
    <col min="1" max="1" width="6.75" customWidth="1"/>
    <col min="2" max="2" width="9.5" customWidth="1"/>
    <col min="4" max="4" width="6.125" customWidth="1"/>
    <col min="5" max="5" width="13.375" customWidth="1"/>
    <col min="6" max="6" width="11.5" customWidth="1"/>
    <col min="7" max="7" width="12" customWidth="1"/>
    <col min="8" max="8" width="13.25" customWidth="1"/>
  </cols>
  <sheetData>
    <row r="1" spans="1:8" ht="50.1" customHeight="1" x14ac:dyDescent="0.3">
      <c r="A1" s="225" t="s">
        <v>66</v>
      </c>
      <c r="B1" s="225"/>
      <c r="C1" s="225"/>
      <c r="D1" s="225"/>
      <c r="E1" s="225"/>
      <c r="F1" s="225"/>
      <c r="G1" s="225"/>
      <c r="H1" s="225"/>
    </row>
    <row r="2" spans="1:8" ht="21.75" customHeight="1" x14ac:dyDescent="0.3">
      <c r="A2" s="227" t="s">
        <v>339</v>
      </c>
      <c r="B2" s="227"/>
      <c r="C2" s="227"/>
      <c r="D2" s="227"/>
      <c r="E2" s="1"/>
      <c r="F2" s="1"/>
      <c r="G2" s="1"/>
      <c r="H2" s="1"/>
    </row>
    <row r="3" spans="1:8" ht="21" customHeight="1" x14ac:dyDescent="0.3">
      <c r="A3" s="211" t="s">
        <v>1</v>
      </c>
      <c r="B3" s="211"/>
      <c r="C3" s="211"/>
      <c r="D3" s="211"/>
      <c r="E3" s="1"/>
      <c r="F3" s="1"/>
      <c r="G3" s="1"/>
      <c r="H3" s="96" t="s">
        <v>220</v>
      </c>
    </row>
    <row r="4" spans="1:8" ht="16.5" customHeight="1" x14ac:dyDescent="0.3">
      <c r="A4" s="212" t="s">
        <v>2</v>
      </c>
      <c r="B4" s="212"/>
      <c r="C4" s="212"/>
      <c r="D4" s="212" t="s">
        <v>3</v>
      </c>
      <c r="E4" s="212" t="s">
        <v>34</v>
      </c>
      <c r="F4" s="212" t="s">
        <v>5</v>
      </c>
      <c r="G4" s="212" t="s">
        <v>6</v>
      </c>
      <c r="H4" s="212" t="s">
        <v>7</v>
      </c>
    </row>
    <row r="5" spans="1:8" x14ac:dyDescent="0.3">
      <c r="A5" s="2" t="s">
        <v>8</v>
      </c>
      <c r="B5" s="2" t="s">
        <v>9</v>
      </c>
      <c r="C5" s="2" t="s">
        <v>10</v>
      </c>
      <c r="D5" s="212"/>
      <c r="E5" s="212"/>
      <c r="F5" s="212"/>
      <c r="G5" s="212"/>
      <c r="H5" s="212"/>
    </row>
    <row r="6" spans="1:8" x14ac:dyDescent="0.3">
      <c r="A6" s="210" t="s">
        <v>35</v>
      </c>
      <c r="B6" s="213" t="s">
        <v>15</v>
      </c>
      <c r="C6" s="212" t="s">
        <v>36</v>
      </c>
      <c r="D6" s="2" t="s">
        <v>12</v>
      </c>
      <c r="E6" s="3">
        <v>478930000</v>
      </c>
      <c r="F6" s="3">
        <v>5600000</v>
      </c>
      <c r="G6" s="3">
        <v>0</v>
      </c>
      <c r="H6" s="3">
        <f>SUM(E6:G6)</f>
        <v>484530000</v>
      </c>
    </row>
    <row r="7" spans="1:8" x14ac:dyDescent="0.3">
      <c r="A7" s="214"/>
      <c r="B7" s="213"/>
      <c r="C7" s="212"/>
      <c r="D7" s="2" t="s">
        <v>13</v>
      </c>
      <c r="E7" s="3">
        <v>472598030</v>
      </c>
      <c r="F7" s="3">
        <v>5599880</v>
      </c>
      <c r="G7" s="3">
        <v>0</v>
      </c>
      <c r="H7" s="3">
        <f t="shared" ref="H7:H64" si="0">SUM(E7:G7)</f>
        <v>478197910</v>
      </c>
    </row>
    <row r="8" spans="1:8" x14ac:dyDescent="0.3">
      <c r="A8" s="214"/>
      <c r="B8" s="213"/>
      <c r="C8" s="212"/>
      <c r="D8" s="2" t="s">
        <v>14</v>
      </c>
      <c r="E8" s="3">
        <f>SUM(E7-E6)</f>
        <v>-6331970</v>
      </c>
      <c r="F8" s="3">
        <f>SUM(F7-F6)</f>
        <v>-120</v>
      </c>
      <c r="G8" s="3">
        <f>SUM(G7-G6)</f>
        <v>0</v>
      </c>
      <c r="H8" s="3">
        <f t="shared" si="0"/>
        <v>-6332090</v>
      </c>
    </row>
    <row r="9" spans="1:8" x14ac:dyDescent="0.3">
      <c r="A9" s="214"/>
      <c r="B9" s="213"/>
      <c r="C9" s="212" t="s">
        <v>37</v>
      </c>
      <c r="D9" s="2" t="s">
        <v>12</v>
      </c>
      <c r="E9" s="3">
        <v>0</v>
      </c>
      <c r="F9" s="3">
        <v>0</v>
      </c>
      <c r="G9" s="3">
        <v>0</v>
      </c>
      <c r="H9" s="3">
        <f t="shared" si="0"/>
        <v>0</v>
      </c>
    </row>
    <row r="10" spans="1:8" x14ac:dyDescent="0.3">
      <c r="A10" s="214"/>
      <c r="B10" s="213"/>
      <c r="C10" s="212"/>
      <c r="D10" s="2" t="s">
        <v>13</v>
      </c>
      <c r="E10" s="3">
        <v>0</v>
      </c>
      <c r="F10" s="3">
        <v>0</v>
      </c>
      <c r="G10" s="3">
        <v>0</v>
      </c>
      <c r="H10" s="3">
        <f t="shared" si="0"/>
        <v>0</v>
      </c>
    </row>
    <row r="11" spans="1:8" x14ac:dyDescent="0.3">
      <c r="A11" s="214"/>
      <c r="B11" s="213"/>
      <c r="C11" s="212"/>
      <c r="D11" s="2" t="s">
        <v>14</v>
      </c>
      <c r="E11" s="3">
        <f>SUM(E10-E9)</f>
        <v>0</v>
      </c>
      <c r="F11" s="3">
        <f>SUM(F10-F9)</f>
        <v>0</v>
      </c>
      <c r="G11" s="3">
        <f>SUM(G10-G9)</f>
        <v>0</v>
      </c>
      <c r="H11" s="3">
        <f t="shared" si="0"/>
        <v>0</v>
      </c>
    </row>
    <row r="12" spans="1:8" x14ac:dyDescent="0.3">
      <c r="A12" s="214"/>
      <c r="B12" s="213"/>
      <c r="C12" s="212" t="s">
        <v>38</v>
      </c>
      <c r="D12" s="2" t="s">
        <v>12</v>
      </c>
      <c r="E12" s="3">
        <v>216328000</v>
      </c>
      <c r="F12" s="3">
        <v>7214000</v>
      </c>
      <c r="G12" s="3">
        <v>0</v>
      </c>
      <c r="H12" s="3">
        <f t="shared" si="0"/>
        <v>223542000</v>
      </c>
    </row>
    <row r="13" spans="1:8" x14ac:dyDescent="0.3">
      <c r="A13" s="214"/>
      <c r="B13" s="213"/>
      <c r="C13" s="212"/>
      <c r="D13" s="2" t="s">
        <v>13</v>
      </c>
      <c r="E13" s="3">
        <v>208194180</v>
      </c>
      <c r="F13" s="3">
        <v>7148758</v>
      </c>
      <c r="G13" s="3">
        <v>0</v>
      </c>
      <c r="H13" s="3">
        <f t="shared" si="0"/>
        <v>215342938</v>
      </c>
    </row>
    <row r="14" spans="1:8" x14ac:dyDescent="0.3">
      <c r="A14" s="214"/>
      <c r="B14" s="213"/>
      <c r="C14" s="212"/>
      <c r="D14" s="2" t="s">
        <v>14</v>
      </c>
      <c r="E14" s="3">
        <f>SUM(E13-E12)</f>
        <v>-8133820</v>
      </c>
      <c r="F14" s="3">
        <f>SUM(F13-F12)</f>
        <v>-65242</v>
      </c>
      <c r="G14" s="3">
        <f>SUM(G13-G12)</f>
        <v>0</v>
      </c>
      <c r="H14" s="3">
        <f t="shared" si="0"/>
        <v>-8199062</v>
      </c>
    </row>
    <row r="15" spans="1:8" ht="16.5" customHeight="1" x14ac:dyDescent="0.3">
      <c r="A15" s="214"/>
      <c r="B15" s="213"/>
      <c r="C15" s="213" t="s">
        <v>39</v>
      </c>
      <c r="D15" s="2" t="s">
        <v>12</v>
      </c>
      <c r="E15" s="3">
        <v>58408000</v>
      </c>
      <c r="F15" s="3">
        <v>367000</v>
      </c>
      <c r="G15" s="3">
        <v>0</v>
      </c>
      <c r="H15" s="3">
        <f t="shared" si="0"/>
        <v>58775000</v>
      </c>
    </row>
    <row r="16" spans="1:8" x14ac:dyDescent="0.3">
      <c r="A16" s="214"/>
      <c r="B16" s="213"/>
      <c r="C16" s="212"/>
      <c r="D16" s="2" t="s">
        <v>13</v>
      </c>
      <c r="E16" s="3">
        <v>56646720</v>
      </c>
      <c r="F16" s="3">
        <v>361100</v>
      </c>
      <c r="G16" s="3">
        <v>0</v>
      </c>
      <c r="H16" s="3">
        <f t="shared" si="0"/>
        <v>57007820</v>
      </c>
    </row>
    <row r="17" spans="1:8" x14ac:dyDescent="0.3">
      <c r="A17" s="214"/>
      <c r="B17" s="213"/>
      <c r="C17" s="212"/>
      <c r="D17" s="2" t="s">
        <v>14</v>
      </c>
      <c r="E17" s="3">
        <f>SUM(E16-E15)</f>
        <v>-1761280</v>
      </c>
      <c r="F17" s="3">
        <f>SUM(F16-F15)</f>
        <v>-5900</v>
      </c>
      <c r="G17" s="3">
        <f>SUM(G16-G15)</f>
        <v>0</v>
      </c>
      <c r="H17" s="3">
        <f t="shared" si="0"/>
        <v>-1767180</v>
      </c>
    </row>
    <row r="18" spans="1:8" x14ac:dyDescent="0.3">
      <c r="A18" s="214"/>
      <c r="B18" s="213"/>
      <c r="C18" s="213" t="s">
        <v>40</v>
      </c>
      <c r="D18" s="2" t="s">
        <v>12</v>
      </c>
      <c r="E18" s="3">
        <v>65633000</v>
      </c>
      <c r="F18" s="3">
        <v>326000</v>
      </c>
      <c r="G18" s="3">
        <v>0</v>
      </c>
      <c r="H18" s="3">
        <f t="shared" si="0"/>
        <v>65959000</v>
      </c>
    </row>
    <row r="19" spans="1:8" x14ac:dyDescent="0.3">
      <c r="A19" s="214"/>
      <c r="B19" s="213"/>
      <c r="C19" s="212"/>
      <c r="D19" s="2" t="s">
        <v>13</v>
      </c>
      <c r="E19" s="3">
        <v>62257650</v>
      </c>
      <c r="F19" s="3">
        <v>26570</v>
      </c>
      <c r="G19" s="3">
        <v>0</v>
      </c>
      <c r="H19" s="3">
        <f t="shared" si="0"/>
        <v>62284220</v>
      </c>
    </row>
    <row r="20" spans="1:8" x14ac:dyDescent="0.3">
      <c r="A20" s="214"/>
      <c r="B20" s="213"/>
      <c r="C20" s="212"/>
      <c r="D20" s="2" t="s">
        <v>14</v>
      </c>
      <c r="E20" s="3">
        <f>SUM(E19-E18)</f>
        <v>-3375350</v>
      </c>
      <c r="F20" s="3">
        <f>SUM(F19-F18)</f>
        <v>-299430</v>
      </c>
      <c r="G20" s="3">
        <f>SUM(G19-G18)</f>
        <v>0</v>
      </c>
      <c r="H20" s="3">
        <f t="shared" si="0"/>
        <v>-3674780</v>
      </c>
    </row>
    <row r="21" spans="1:8" ht="17.25" customHeight="1" x14ac:dyDescent="0.3">
      <c r="A21" s="214"/>
      <c r="B21" s="213"/>
      <c r="C21" s="213" t="s">
        <v>41</v>
      </c>
      <c r="D21" s="2" t="s">
        <v>12</v>
      </c>
      <c r="E21" s="3">
        <v>4920000</v>
      </c>
      <c r="F21" s="3">
        <v>3000000</v>
      </c>
      <c r="G21" s="3">
        <v>0</v>
      </c>
      <c r="H21" s="3">
        <f t="shared" si="0"/>
        <v>7920000</v>
      </c>
    </row>
    <row r="22" spans="1:8" ht="16.5" customHeight="1" x14ac:dyDescent="0.3">
      <c r="A22" s="214"/>
      <c r="B22" s="213"/>
      <c r="C22" s="212"/>
      <c r="D22" s="2" t="s">
        <v>13</v>
      </c>
      <c r="E22" s="3">
        <v>4753000</v>
      </c>
      <c r="F22" s="3">
        <v>1574639</v>
      </c>
      <c r="G22" s="3"/>
      <c r="H22" s="3">
        <f t="shared" si="0"/>
        <v>6327639</v>
      </c>
    </row>
    <row r="23" spans="1:8" x14ac:dyDescent="0.3">
      <c r="A23" s="214"/>
      <c r="B23" s="213"/>
      <c r="C23" s="212"/>
      <c r="D23" s="2" t="s">
        <v>14</v>
      </c>
      <c r="E23" s="3">
        <f>SUM(E22-E21)</f>
        <v>-167000</v>
      </c>
      <c r="F23" s="3">
        <f>SUM(F22-F21)</f>
        <v>-1425361</v>
      </c>
      <c r="G23" s="3">
        <f>SUM(G22-G21)</f>
        <v>0</v>
      </c>
      <c r="H23" s="3">
        <f t="shared" si="0"/>
        <v>-1592361</v>
      </c>
    </row>
    <row r="24" spans="1:8" ht="20.100000000000001" customHeight="1" x14ac:dyDescent="0.3">
      <c r="A24" s="214"/>
      <c r="B24" s="213"/>
      <c r="C24" s="212" t="s">
        <v>0</v>
      </c>
      <c r="D24" s="2" t="s">
        <v>12</v>
      </c>
      <c r="E24" s="3">
        <f t="shared" ref="E24:G25" si="1">SUM(E6+E9+E12+E15+E18+E21)</f>
        <v>824219000</v>
      </c>
      <c r="F24" s="3">
        <f t="shared" si="1"/>
        <v>16507000</v>
      </c>
      <c r="G24" s="3">
        <f t="shared" si="1"/>
        <v>0</v>
      </c>
      <c r="H24" s="3">
        <f t="shared" si="0"/>
        <v>840726000</v>
      </c>
    </row>
    <row r="25" spans="1:8" ht="20.100000000000001" customHeight="1" x14ac:dyDescent="0.3">
      <c r="A25" s="214"/>
      <c r="B25" s="213"/>
      <c r="C25" s="212"/>
      <c r="D25" s="2" t="s">
        <v>13</v>
      </c>
      <c r="E25" s="3">
        <f t="shared" si="1"/>
        <v>804449580</v>
      </c>
      <c r="F25" s="3">
        <f t="shared" si="1"/>
        <v>14710947</v>
      </c>
      <c r="G25" s="3">
        <f t="shared" si="1"/>
        <v>0</v>
      </c>
      <c r="H25" s="3">
        <f t="shared" si="0"/>
        <v>819160527</v>
      </c>
    </row>
    <row r="26" spans="1:8" ht="20.100000000000001" customHeight="1" x14ac:dyDescent="0.3">
      <c r="A26" s="214"/>
      <c r="B26" s="213"/>
      <c r="C26" s="212"/>
      <c r="D26" s="2" t="s">
        <v>14</v>
      </c>
      <c r="E26" s="3">
        <f>SUM(E25-E24)</f>
        <v>-19769420</v>
      </c>
      <c r="F26" s="3">
        <f>SUM(F25-F24)</f>
        <v>-1796053</v>
      </c>
      <c r="G26" s="3">
        <f>SUM(G25-G24)</f>
        <v>0</v>
      </c>
      <c r="H26" s="3">
        <f t="shared" si="0"/>
        <v>-21565473</v>
      </c>
    </row>
    <row r="27" spans="1:8" ht="16.5" customHeight="1" x14ac:dyDescent="0.3">
      <c r="A27" s="214"/>
      <c r="B27" s="213" t="s">
        <v>44</v>
      </c>
      <c r="C27" s="213" t="s">
        <v>42</v>
      </c>
      <c r="D27" s="2" t="s">
        <v>12</v>
      </c>
      <c r="E27" s="3">
        <v>0</v>
      </c>
      <c r="F27" s="3">
        <v>1000000</v>
      </c>
      <c r="G27" s="3">
        <v>0</v>
      </c>
      <c r="H27" s="3">
        <f t="shared" si="0"/>
        <v>1000000</v>
      </c>
    </row>
    <row r="28" spans="1:8" ht="16.5" customHeight="1" x14ac:dyDescent="0.3">
      <c r="A28" s="214"/>
      <c r="B28" s="213"/>
      <c r="C28" s="212"/>
      <c r="D28" s="2" t="s">
        <v>13</v>
      </c>
      <c r="E28" s="3">
        <v>0</v>
      </c>
      <c r="F28" s="3">
        <v>272383</v>
      </c>
      <c r="G28" s="3">
        <v>0</v>
      </c>
      <c r="H28" s="3">
        <f t="shared" si="0"/>
        <v>272383</v>
      </c>
    </row>
    <row r="29" spans="1:8" ht="16.5" customHeight="1" x14ac:dyDescent="0.3">
      <c r="A29" s="214"/>
      <c r="B29" s="213"/>
      <c r="C29" s="212"/>
      <c r="D29" s="2" t="s">
        <v>14</v>
      </c>
      <c r="E29" s="3">
        <f>SUM(E28-E27)</f>
        <v>0</v>
      </c>
      <c r="F29" s="3">
        <f>SUM(F28-F27)</f>
        <v>-727617</v>
      </c>
      <c r="G29" s="3">
        <f>SUM(G28-G27)</f>
        <v>0</v>
      </c>
      <c r="H29" s="3">
        <f t="shared" si="0"/>
        <v>-727617</v>
      </c>
    </row>
    <row r="30" spans="1:8" x14ac:dyDescent="0.3">
      <c r="A30" s="214"/>
      <c r="B30" s="213"/>
      <c r="C30" s="212" t="s">
        <v>43</v>
      </c>
      <c r="D30" s="2" t="s">
        <v>12</v>
      </c>
      <c r="E30" s="3">
        <v>0</v>
      </c>
      <c r="F30" s="3">
        <v>1500000</v>
      </c>
      <c r="G30" s="3">
        <v>0</v>
      </c>
      <c r="H30" s="3">
        <f t="shared" si="0"/>
        <v>1500000</v>
      </c>
    </row>
    <row r="31" spans="1:8" ht="16.5" customHeight="1" x14ac:dyDescent="0.3">
      <c r="A31" s="214"/>
      <c r="B31" s="213"/>
      <c r="C31" s="212"/>
      <c r="D31" s="2" t="s">
        <v>13</v>
      </c>
      <c r="E31" s="3">
        <v>0</v>
      </c>
      <c r="F31" s="3">
        <v>1307000</v>
      </c>
      <c r="G31" s="3">
        <v>0</v>
      </c>
      <c r="H31" s="3">
        <f t="shared" si="0"/>
        <v>1307000</v>
      </c>
    </row>
    <row r="32" spans="1:8" x14ac:dyDescent="0.3">
      <c r="A32" s="214"/>
      <c r="B32" s="213"/>
      <c r="C32" s="212"/>
      <c r="D32" s="2" t="s">
        <v>14</v>
      </c>
      <c r="E32" s="3">
        <f>SUM(E31-E30)</f>
        <v>0</v>
      </c>
      <c r="F32" s="3">
        <f>SUM(F31-F30)</f>
        <v>-193000</v>
      </c>
      <c r="G32" s="3">
        <f>SUM(G31-G30)</f>
        <v>0</v>
      </c>
      <c r="H32" s="3">
        <f t="shared" si="0"/>
        <v>-193000</v>
      </c>
    </row>
    <row r="33" spans="1:8" ht="20.100000000000001" customHeight="1" x14ac:dyDescent="0.3">
      <c r="A33" s="214"/>
      <c r="B33" s="213"/>
      <c r="C33" s="212" t="s">
        <v>0</v>
      </c>
      <c r="D33" s="2" t="s">
        <v>12</v>
      </c>
      <c r="E33" s="3">
        <f t="shared" ref="E33:H35" si="2">SUM(E27+E30)</f>
        <v>0</v>
      </c>
      <c r="F33" s="3">
        <f t="shared" si="2"/>
        <v>2500000</v>
      </c>
      <c r="G33" s="3">
        <f t="shared" si="2"/>
        <v>0</v>
      </c>
      <c r="H33" s="3">
        <f t="shared" si="2"/>
        <v>2500000</v>
      </c>
    </row>
    <row r="34" spans="1:8" ht="20.100000000000001" customHeight="1" x14ac:dyDescent="0.3">
      <c r="A34" s="214"/>
      <c r="B34" s="213"/>
      <c r="C34" s="212"/>
      <c r="D34" s="2" t="s">
        <v>13</v>
      </c>
      <c r="E34" s="3">
        <f t="shared" si="2"/>
        <v>0</v>
      </c>
      <c r="F34" s="3">
        <f t="shared" si="2"/>
        <v>1579383</v>
      </c>
      <c r="G34" s="3">
        <f t="shared" si="2"/>
        <v>0</v>
      </c>
      <c r="H34" s="3">
        <f t="shared" si="2"/>
        <v>1579383</v>
      </c>
    </row>
    <row r="35" spans="1:8" ht="20.100000000000001" customHeight="1" x14ac:dyDescent="0.3">
      <c r="A35" s="214"/>
      <c r="B35" s="213"/>
      <c r="C35" s="212"/>
      <c r="D35" s="2" t="s">
        <v>14</v>
      </c>
      <c r="E35" s="3">
        <f t="shared" si="2"/>
        <v>0</v>
      </c>
      <c r="F35" s="3">
        <f t="shared" si="2"/>
        <v>-920617</v>
      </c>
      <c r="G35" s="3">
        <f t="shared" si="2"/>
        <v>0</v>
      </c>
      <c r="H35" s="3">
        <f t="shared" si="2"/>
        <v>-920617</v>
      </c>
    </row>
    <row r="36" spans="1:8" ht="16.5" customHeight="1" x14ac:dyDescent="0.3">
      <c r="A36" s="214"/>
      <c r="B36" s="213" t="s">
        <v>271</v>
      </c>
      <c r="C36" s="212" t="s">
        <v>45</v>
      </c>
      <c r="D36" s="99" t="s">
        <v>12</v>
      </c>
      <c r="E36" s="3">
        <v>0</v>
      </c>
      <c r="F36" s="3">
        <v>100000</v>
      </c>
      <c r="G36" s="3">
        <v>50000</v>
      </c>
      <c r="H36" s="3">
        <f>SUM(E36:G36)</f>
        <v>150000</v>
      </c>
    </row>
    <row r="37" spans="1:8" ht="16.5" customHeight="1" x14ac:dyDescent="0.3">
      <c r="A37" s="214"/>
      <c r="B37" s="213"/>
      <c r="C37" s="212"/>
      <c r="D37" s="99" t="s">
        <v>13</v>
      </c>
      <c r="E37" s="3">
        <v>0</v>
      </c>
      <c r="F37" s="3">
        <v>84600</v>
      </c>
      <c r="G37" s="3">
        <v>0</v>
      </c>
      <c r="H37" s="3">
        <f>SUM(E37:G37)</f>
        <v>84600</v>
      </c>
    </row>
    <row r="38" spans="1:8" ht="16.5" customHeight="1" x14ac:dyDescent="0.3">
      <c r="A38" s="215"/>
      <c r="B38" s="213"/>
      <c r="C38" s="212"/>
      <c r="D38" s="99" t="s">
        <v>14</v>
      </c>
      <c r="E38" s="3">
        <f>SUM(E37-E36)</f>
        <v>0</v>
      </c>
      <c r="F38" s="3">
        <f>SUM(F37-F36)</f>
        <v>-15400</v>
      </c>
      <c r="G38" s="3">
        <f>SUM(G37-G36)</f>
        <v>-50000</v>
      </c>
      <c r="H38" s="3">
        <f>SUM(E38:G38)</f>
        <v>-65400</v>
      </c>
    </row>
    <row r="39" spans="1:8" ht="20.100000000000001" customHeight="1" x14ac:dyDescent="0.3">
      <c r="A39" s="211" t="s">
        <v>1</v>
      </c>
      <c r="B39" s="211"/>
      <c r="C39" s="211"/>
      <c r="D39" s="211"/>
      <c r="E39" s="1"/>
      <c r="F39" s="1"/>
      <c r="G39" s="1"/>
      <c r="H39" s="122" t="s">
        <v>220</v>
      </c>
    </row>
    <row r="40" spans="1:8" ht="16.5" customHeight="1" x14ac:dyDescent="0.3">
      <c r="A40" s="212" t="s">
        <v>2</v>
      </c>
      <c r="B40" s="212"/>
      <c r="C40" s="212"/>
      <c r="D40" s="212" t="s">
        <v>3</v>
      </c>
      <c r="E40" s="212" t="s">
        <v>34</v>
      </c>
      <c r="F40" s="212" t="s">
        <v>5</v>
      </c>
      <c r="G40" s="212" t="s">
        <v>6</v>
      </c>
      <c r="H40" s="212" t="s">
        <v>7</v>
      </c>
    </row>
    <row r="41" spans="1:8" ht="16.5" customHeight="1" x14ac:dyDescent="0.3">
      <c r="A41" s="2" t="s">
        <v>8</v>
      </c>
      <c r="B41" s="2" t="s">
        <v>9</v>
      </c>
      <c r="C41" s="2" t="s">
        <v>10</v>
      </c>
      <c r="D41" s="212"/>
      <c r="E41" s="212"/>
      <c r="F41" s="212"/>
      <c r="G41" s="212"/>
      <c r="H41" s="212"/>
    </row>
    <row r="42" spans="1:8" x14ac:dyDescent="0.3">
      <c r="A42" s="208"/>
      <c r="B42" s="213" t="s">
        <v>272</v>
      </c>
      <c r="C42" s="213" t="s">
        <v>46</v>
      </c>
      <c r="D42" s="2" t="s">
        <v>12</v>
      </c>
      <c r="E42" s="3">
        <v>12817000</v>
      </c>
      <c r="F42" s="3">
        <v>2600000</v>
      </c>
      <c r="G42" s="3">
        <v>2720000</v>
      </c>
      <c r="H42" s="3">
        <f t="shared" si="0"/>
        <v>18137000</v>
      </c>
    </row>
    <row r="43" spans="1:8" x14ac:dyDescent="0.3">
      <c r="A43" s="208"/>
      <c r="B43" s="213"/>
      <c r="C43" s="212"/>
      <c r="D43" s="2" t="s">
        <v>13</v>
      </c>
      <c r="E43" s="3">
        <v>12317030</v>
      </c>
      <c r="F43" s="3">
        <v>2357830</v>
      </c>
      <c r="G43" s="3">
        <v>2264630</v>
      </c>
      <c r="H43" s="3">
        <f t="shared" si="0"/>
        <v>16939490</v>
      </c>
    </row>
    <row r="44" spans="1:8" x14ac:dyDescent="0.3">
      <c r="A44" s="208"/>
      <c r="B44" s="213"/>
      <c r="C44" s="212"/>
      <c r="D44" s="2" t="s">
        <v>14</v>
      </c>
      <c r="E44" s="3">
        <f>SUM(E43-E42)</f>
        <v>-499970</v>
      </c>
      <c r="F44" s="3">
        <f>SUM(F43-F42)</f>
        <v>-242170</v>
      </c>
      <c r="G44" s="3">
        <f>SUM(G43-G42)</f>
        <v>-455370</v>
      </c>
      <c r="H44" s="3">
        <f t="shared" si="0"/>
        <v>-1197510</v>
      </c>
    </row>
    <row r="45" spans="1:8" x14ac:dyDescent="0.3">
      <c r="A45" s="208"/>
      <c r="B45" s="213"/>
      <c r="C45" s="212" t="s">
        <v>47</v>
      </c>
      <c r="D45" s="2" t="s">
        <v>12</v>
      </c>
      <c r="E45" s="3">
        <v>9270000</v>
      </c>
      <c r="F45" s="3">
        <v>3500000</v>
      </c>
      <c r="G45" s="3">
        <v>5780000</v>
      </c>
      <c r="H45" s="3">
        <f t="shared" si="0"/>
        <v>18550000</v>
      </c>
    </row>
    <row r="46" spans="1:8" x14ac:dyDescent="0.3">
      <c r="A46" s="208"/>
      <c r="B46" s="213"/>
      <c r="C46" s="212"/>
      <c r="D46" s="2" t="s">
        <v>13</v>
      </c>
      <c r="E46" s="3">
        <v>9196270</v>
      </c>
      <c r="F46" s="3">
        <v>3399260</v>
      </c>
      <c r="G46" s="3">
        <v>5444390</v>
      </c>
      <c r="H46" s="3">
        <f t="shared" si="0"/>
        <v>18039920</v>
      </c>
    </row>
    <row r="47" spans="1:8" ht="16.5" customHeight="1" x14ac:dyDescent="0.3">
      <c r="A47" s="208"/>
      <c r="B47" s="213"/>
      <c r="C47" s="212"/>
      <c r="D47" s="2" t="s">
        <v>14</v>
      </c>
      <c r="E47" s="3">
        <f>SUM(E46-E45)</f>
        <v>-73730</v>
      </c>
      <c r="F47" s="3">
        <f>SUM(F46-F45)</f>
        <v>-100740</v>
      </c>
      <c r="G47" s="3">
        <f>SUM(G46-G45)</f>
        <v>-335610</v>
      </c>
      <c r="H47" s="3">
        <f t="shared" si="0"/>
        <v>-510080</v>
      </c>
    </row>
    <row r="48" spans="1:8" x14ac:dyDescent="0.3">
      <c r="A48" s="208"/>
      <c r="B48" s="213"/>
      <c r="C48" s="212" t="s">
        <v>48</v>
      </c>
      <c r="D48" s="2" t="s">
        <v>12</v>
      </c>
      <c r="E48" s="3">
        <v>2760000</v>
      </c>
      <c r="F48" s="3">
        <v>0</v>
      </c>
      <c r="G48" s="3">
        <v>500000</v>
      </c>
      <c r="H48" s="3">
        <f t="shared" si="0"/>
        <v>3260000</v>
      </c>
    </row>
    <row r="49" spans="1:8" ht="16.5" customHeight="1" x14ac:dyDescent="0.3">
      <c r="A49" s="208"/>
      <c r="B49" s="213"/>
      <c r="C49" s="212"/>
      <c r="D49" s="2" t="s">
        <v>13</v>
      </c>
      <c r="E49" s="3">
        <v>2656960</v>
      </c>
      <c r="F49" s="3">
        <v>0</v>
      </c>
      <c r="G49" s="3">
        <v>445200</v>
      </c>
      <c r="H49" s="3">
        <f t="shared" si="0"/>
        <v>3102160</v>
      </c>
    </row>
    <row r="50" spans="1:8" x14ac:dyDescent="0.3">
      <c r="A50" s="208"/>
      <c r="B50" s="213"/>
      <c r="C50" s="212"/>
      <c r="D50" s="2" t="s">
        <v>14</v>
      </c>
      <c r="E50" s="3">
        <f>SUM(E49-E48)</f>
        <v>-103040</v>
      </c>
      <c r="F50" s="3">
        <f>SUM(F49-F48)</f>
        <v>0</v>
      </c>
      <c r="G50" s="3">
        <f>SUM(G49-G48)</f>
        <v>-54800</v>
      </c>
      <c r="H50" s="3">
        <f t="shared" si="0"/>
        <v>-157840</v>
      </c>
    </row>
    <row r="51" spans="1:8" x14ac:dyDescent="0.3">
      <c r="A51" s="208"/>
      <c r="B51" s="213"/>
      <c r="C51" s="212" t="s">
        <v>49</v>
      </c>
      <c r="D51" s="98" t="s">
        <v>12</v>
      </c>
      <c r="E51" s="3">
        <v>1400000</v>
      </c>
      <c r="F51" s="3">
        <v>770000</v>
      </c>
      <c r="G51" s="3">
        <v>830000</v>
      </c>
      <c r="H51" s="3">
        <f>SUM(E51:G51)</f>
        <v>3000000</v>
      </c>
    </row>
    <row r="52" spans="1:8" ht="16.5" customHeight="1" x14ac:dyDescent="0.3">
      <c r="A52" s="208"/>
      <c r="B52" s="213"/>
      <c r="C52" s="212"/>
      <c r="D52" s="98" t="s">
        <v>13</v>
      </c>
      <c r="E52" s="3">
        <v>1400000</v>
      </c>
      <c r="F52" s="3">
        <v>0</v>
      </c>
      <c r="G52" s="3">
        <v>0</v>
      </c>
      <c r="H52" s="3">
        <f>SUM(E52:G52)</f>
        <v>1400000</v>
      </c>
    </row>
    <row r="53" spans="1:8" x14ac:dyDescent="0.3">
      <c r="A53" s="208"/>
      <c r="B53" s="213"/>
      <c r="C53" s="212"/>
      <c r="D53" s="98" t="s">
        <v>14</v>
      </c>
      <c r="E53" s="3">
        <f>SUM(E52-E51)</f>
        <v>0</v>
      </c>
      <c r="F53" s="3">
        <f>SUM(F52-F51)</f>
        <v>-770000</v>
      </c>
      <c r="G53" s="3">
        <f>SUM(G52-G51)</f>
        <v>-830000</v>
      </c>
      <c r="H53" s="3">
        <f>SUM(E53:G53)</f>
        <v>-1600000</v>
      </c>
    </row>
    <row r="54" spans="1:8" x14ac:dyDescent="0.3">
      <c r="A54" s="208"/>
      <c r="B54" s="213"/>
      <c r="C54" s="212" t="s">
        <v>270</v>
      </c>
      <c r="D54" s="2" t="s">
        <v>12</v>
      </c>
      <c r="E54" s="3">
        <v>330000</v>
      </c>
      <c r="F54" s="3">
        <v>2200000</v>
      </c>
      <c r="G54" s="3">
        <v>400000</v>
      </c>
      <c r="H54" s="3">
        <f t="shared" si="0"/>
        <v>2930000</v>
      </c>
    </row>
    <row r="55" spans="1:8" ht="16.5" customHeight="1" x14ac:dyDescent="0.3">
      <c r="A55" s="208"/>
      <c r="B55" s="213"/>
      <c r="C55" s="212"/>
      <c r="D55" s="2" t="s">
        <v>13</v>
      </c>
      <c r="E55" s="3">
        <v>323000</v>
      </c>
      <c r="F55" s="3">
        <v>1989080</v>
      </c>
      <c r="G55" s="3">
        <v>0</v>
      </c>
      <c r="H55" s="3">
        <f t="shared" si="0"/>
        <v>2312080</v>
      </c>
    </row>
    <row r="56" spans="1:8" ht="16.5" customHeight="1" x14ac:dyDescent="0.3">
      <c r="A56" s="208"/>
      <c r="B56" s="213"/>
      <c r="C56" s="212"/>
      <c r="D56" s="2" t="s">
        <v>14</v>
      </c>
      <c r="E56" s="3">
        <f>SUM(E55-E54)</f>
        <v>-7000</v>
      </c>
      <c r="F56" s="3">
        <f>SUM(F55-F54)</f>
        <v>-210920</v>
      </c>
      <c r="G56" s="3">
        <f>SUM(G55-G54)</f>
        <v>-400000</v>
      </c>
      <c r="H56" s="3">
        <f t="shared" si="0"/>
        <v>-617920</v>
      </c>
    </row>
    <row r="57" spans="1:8" ht="20.100000000000001" customHeight="1" x14ac:dyDescent="0.3">
      <c r="A57" s="208"/>
      <c r="B57" s="213"/>
      <c r="C57" s="212" t="s">
        <v>7</v>
      </c>
      <c r="D57" s="2" t="s">
        <v>12</v>
      </c>
      <c r="E57" s="3">
        <f t="shared" ref="E57:H59" si="3">SUM(E36+E42+E45+E48+E51+E54)</f>
        <v>26577000</v>
      </c>
      <c r="F57" s="3">
        <f t="shared" si="3"/>
        <v>9170000</v>
      </c>
      <c r="G57" s="3">
        <f t="shared" si="3"/>
        <v>10280000</v>
      </c>
      <c r="H57" s="3">
        <f t="shared" si="3"/>
        <v>46027000</v>
      </c>
    </row>
    <row r="58" spans="1:8" ht="20.100000000000001" customHeight="1" x14ac:dyDescent="0.3">
      <c r="A58" s="208"/>
      <c r="B58" s="213"/>
      <c r="C58" s="212"/>
      <c r="D58" s="2" t="s">
        <v>13</v>
      </c>
      <c r="E58" s="3">
        <f t="shared" si="3"/>
        <v>25893260</v>
      </c>
      <c r="F58" s="3">
        <f t="shared" si="3"/>
        <v>7830770</v>
      </c>
      <c r="G58" s="3">
        <f t="shared" si="3"/>
        <v>8154220</v>
      </c>
      <c r="H58" s="3">
        <f t="shared" si="3"/>
        <v>41878250</v>
      </c>
    </row>
    <row r="59" spans="1:8" ht="20.100000000000001" customHeight="1" x14ac:dyDescent="0.3">
      <c r="A59" s="208"/>
      <c r="B59" s="213"/>
      <c r="C59" s="212"/>
      <c r="D59" s="2" t="s">
        <v>14</v>
      </c>
      <c r="E59" s="3">
        <f t="shared" si="3"/>
        <v>-683740</v>
      </c>
      <c r="F59" s="3">
        <f t="shared" si="3"/>
        <v>-1339230</v>
      </c>
      <c r="G59" s="3">
        <f t="shared" si="3"/>
        <v>-2125780</v>
      </c>
      <c r="H59" s="3">
        <f t="shared" si="3"/>
        <v>-4148750</v>
      </c>
    </row>
    <row r="60" spans="1:8" ht="21.95" customHeight="1" x14ac:dyDescent="0.3">
      <c r="A60" s="208"/>
      <c r="B60" s="216" t="s">
        <v>67</v>
      </c>
      <c r="C60" s="216"/>
      <c r="D60" s="4" t="s">
        <v>68</v>
      </c>
      <c r="E60" s="5">
        <f t="shared" ref="E60:G62" si="4">SUM(E24+E33+E57)</f>
        <v>850796000</v>
      </c>
      <c r="F60" s="5">
        <f t="shared" si="4"/>
        <v>28177000</v>
      </c>
      <c r="G60" s="5">
        <f t="shared" si="4"/>
        <v>10280000</v>
      </c>
      <c r="H60" s="5">
        <f t="shared" si="0"/>
        <v>889253000</v>
      </c>
    </row>
    <row r="61" spans="1:8" ht="21.95" customHeight="1" x14ac:dyDescent="0.3">
      <c r="A61" s="208"/>
      <c r="B61" s="216"/>
      <c r="C61" s="216"/>
      <c r="D61" s="4" t="s">
        <v>69</v>
      </c>
      <c r="E61" s="5">
        <f t="shared" si="4"/>
        <v>830342840</v>
      </c>
      <c r="F61" s="5">
        <f t="shared" si="4"/>
        <v>24121100</v>
      </c>
      <c r="G61" s="5">
        <f t="shared" si="4"/>
        <v>8154220</v>
      </c>
      <c r="H61" s="5">
        <f>SUM(H25+H34+H58)</f>
        <v>862618160</v>
      </c>
    </row>
    <row r="62" spans="1:8" ht="21.95" customHeight="1" x14ac:dyDescent="0.3">
      <c r="A62" s="209"/>
      <c r="B62" s="216"/>
      <c r="C62" s="216"/>
      <c r="D62" s="4" t="s">
        <v>70</v>
      </c>
      <c r="E62" s="5">
        <f t="shared" si="4"/>
        <v>-20453160</v>
      </c>
      <c r="F62" s="5">
        <f t="shared" si="4"/>
        <v>-4055900</v>
      </c>
      <c r="G62" s="5">
        <f t="shared" si="4"/>
        <v>-2125780</v>
      </c>
      <c r="H62" s="5">
        <f>SUM(H26+H35+H59)</f>
        <v>-26634840</v>
      </c>
    </row>
    <row r="63" spans="1:8" x14ac:dyDescent="0.3">
      <c r="A63" s="213" t="s">
        <v>53</v>
      </c>
      <c r="B63" s="212" t="s">
        <v>50</v>
      </c>
      <c r="C63" s="213" t="s">
        <v>50</v>
      </c>
      <c r="D63" s="2" t="s">
        <v>12</v>
      </c>
      <c r="E63" s="3"/>
      <c r="F63" s="3">
        <v>579000</v>
      </c>
      <c r="G63" s="3">
        <v>810000</v>
      </c>
      <c r="H63" s="3">
        <f t="shared" si="0"/>
        <v>1389000</v>
      </c>
    </row>
    <row r="64" spans="1:8" x14ac:dyDescent="0.3">
      <c r="A64" s="212"/>
      <c r="B64" s="212"/>
      <c r="C64" s="212"/>
      <c r="D64" s="2" t="s">
        <v>13</v>
      </c>
      <c r="E64" s="3"/>
      <c r="F64" s="3"/>
      <c r="G64" s="3">
        <v>0</v>
      </c>
      <c r="H64" s="3">
        <f t="shared" si="0"/>
        <v>0</v>
      </c>
    </row>
    <row r="65" spans="1:8" x14ac:dyDescent="0.3">
      <c r="A65" s="212"/>
      <c r="B65" s="212"/>
      <c r="C65" s="212"/>
      <c r="D65" s="2" t="s">
        <v>14</v>
      </c>
      <c r="E65" s="3">
        <f>SUM(E64-E63)</f>
        <v>0</v>
      </c>
      <c r="F65" s="3">
        <f>SUM(F64-F63)</f>
        <v>-579000</v>
      </c>
      <c r="G65" s="3">
        <f>SUM(G64-G63)</f>
        <v>-810000</v>
      </c>
      <c r="H65" s="3">
        <f t="shared" ref="H65:H134" si="5">SUM(E65:G65)</f>
        <v>-1389000</v>
      </c>
    </row>
    <row r="66" spans="1:8" x14ac:dyDescent="0.3">
      <c r="A66" s="212"/>
      <c r="B66" s="212"/>
      <c r="C66" s="212" t="s">
        <v>51</v>
      </c>
      <c r="D66" s="2" t="s">
        <v>12</v>
      </c>
      <c r="E66" s="3">
        <v>318000</v>
      </c>
      <c r="F66" s="3"/>
      <c r="G66" s="3">
        <v>500000</v>
      </c>
      <c r="H66" s="3">
        <f t="shared" si="5"/>
        <v>818000</v>
      </c>
    </row>
    <row r="67" spans="1:8" x14ac:dyDescent="0.3">
      <c r="A67" s="212"/>
      <c r="B67" s="212"/>
      <c r="C67" s="212"/>
      <c r="D67" s="2" t="s">
        <v>13</v>
      </c>
      <c r="E67" s="3">
        <v>318000</v>
      </c>
      <c r="F67" s="3"/>
      <c r="G67" s="3">
        <v>0</v>
      </c>
      <c r="H67" s="3">
        <f t="shared" si="5"/>
        <v>318000</v>
      </c>
    </row>
    <row r="68" spans="1:8" x14ac:dyDescent="0.3">
      <c r="A68" s="212"/>
      <c r="B68" s="212"/>
      <c r="C68" s="212"/>
      <c r="D68" s="2" t="s">
        <v>14</v>
      </c>
      <c r="E68" s="3">
        <f>SUM(E67-E66)</f>
        <v>0</v>
      </c>
      <c r="F68" s="3">
        <f>SUM(F67-F66)</f>
        <v>0</v>
      </c>
      <c r="G68" s="3">
        <f>SUM(G67-G66)</f>
        <v>-500000</v>
      </c>
      <c r="H68" s="3">
        <f t="shared" si="5"/>
        <v>-500000</v>
      </c>
    </row>
    <row r="69" spans="1:8" x14ac:dyDescent="0.3">
      <c r="A69" s="212"/>
      <c r="B69" s="212"/>
      <c r="C69" s="213" t="s">
        <v>52</v>
      </c>
      <c r="D69" s="2" t="s">
        <v>12</v>
      </c>
      <c r="E69" s="3">
        <v>2000000</v>
      </c>
      <c r="F69" s="3">
        <v>2000000</v>
      </c>
      <c r="G69" s="3">
        <v>2000000</v>
      </c>
      <c r="H69" s="3">
        <f t="shared" si="5"/>
        <v>6000000</v>
      </c>
    </row>
    <row r="70" spans="1:8" ht="18" customHeight="1" x14ac:dyDescent="0.3">
      <c r="A70" s="212"/>
      <c r="B70" s="212"/>
      <c r="C70" s="212"/>
      <c r="D70" s="2" t="s">
        <v>13</v>
      </c>
      <c r="E70" s="3">
        <v>1989900</v>
      </c>
      <c r="F70" s="3"/>
      <c r="G70" s="3">
        <v>1606000</v>
      </c>
      <c r="H70" s="3">
        <f t="shared" si="5"/>
        <v>3595900</v>
      </c>
    </row>
    <row r="71" spans="1:8" x14ac:dyDescent="0.3">
      <c r="A71" s="212"/>
      <c r="B71" s="212"/>
      <c r="C71" s="212"/>
      <c r="D71" s="2" t="s">
        <v>14</v>
      </c>
      <c r="E71" s="3"/>
      <c r="F71" s="3"/>
      <c r="G71" s="3">
        <f>SUM(G70-G69)</f>
        <v>-394000</v>
      </c>
      <c r="H71" s="3">
        <f t="shared" si="5"/>
        <v>-394000</v>
      </c>
    </row>
    <row r="72" spans="1:8" ht="20.100000000000001" customHeight="1" x14ac:dyDescent="0.3">
      <c r="A72" s="212"/>
      <c r="B72" s="212"/>
      <c r="C72" s="212" t="s">
        <v>0</v>
      </c>
      <c r="D72" s="2" t="s">
        <v>12</v>
      </c>
      <c r="E72" s="3">
        <f t="shared" ref="E72:G73" si="6">SUM(E63+E66+E69)</f>
        <v>2318000</v>
      </c>
      <c r="F72" s="3">
        <f t="shared" si="6"/>
        <v>2579000</v>
      </c>
      <c r="G72" s="3">
        <f t="shared" si="6"/>
        <v>3310000</v>
      </c>
      <c r="H72" s="3">
        <f t="shared" si="5"/>
        <v>8207000</v>
      </c>
    </row>
    <row r="73" spans="1:8" ht="20.100000000000001" customHeight="1" x14ac:dyDescent="0.3">
      <c r="A73" s="212"/>
      <c r="B73" s="212"/>
      <c r="C73" s="212"/>
      <c r="D73" s="2" t="s">
        <v>13</v>
      </c>
      <c r="E73" s="3">
        <f t="shared" si="6"/>
        <v>2307900</v>
      </c>
      <c r="F73" s="3">
        <f t="shared" si="6"/>
        <v>0</v>
      </c>
      <c r="G73" s="3">
        <f t="shared" si="6"/>
        <v>1606000</v>
      </c>
      <c r="H73" s="3">
        <f t="shared" si="5"/>
        <v>3913900</v>
      </c>
    </row>
    <row r="74" spans="1:8" ht="20.100000000000001" customHeight="1" x14ac:dyDescent="0.3">
      <c r="A74" s="212"/>
      <c r="B74" s="212"/>
      <c r="C74" s="212"/>
      <c r="D74" s="2" t="s">
        <v>14</v>
      </c>
      <c r="E74" s="3">
        <f>SUM(E71,E68,E65)</f>
        <v>0</v>
      </c>
      <c r="F74" s="3">
        <f>SUM(F71,F68,F65)</f>
        <v>-579000</v>
      </c>
      <c r="G74" s="3">
        <f>SUM(G71,G68,G65)</f>
        <v>-1704000</v>
      </c>
      <c r="H74" s="3">
        <f t="shared" si="5"/>
        <v>-2283000</v>
      </c>
    </row>
    <row r="75" spans="1:8" ht="21.95" customHeight="1" x14ac:dyDescent="0.3">
      <c r="A75" s="212"/>
      <c r="B75" s="216" t="s">
        <v>67</v>
      </c>
      <c r="C75" s="216"/>
      <c r="D75" s="4" t="s">
        <v>68</v>
      </c>
      <c r="E75" s="5">
        <f t="shared" ref="E75:G77" si="7">SUM(E72)</f>
        <v>2318000</v>
      </c>
      <c r="F75" s="5">
        <f t="shared" si="7"/>
        <v>2579000</v>
      </c>
      <c r="G75" s="5">
        <f t="shared" si="7"/>
        <v>3310000</v>
      </c>
      <c r="H75" s="5">
        <f t="shared" si="5"/>
        <v>8207000</v>
      </c>
    </row>
    <row r="76" spans="1:8" ht="21.95" customHeight="1" x14ac:dyDescent="0.3">
      <c r="A76" s="212"/>
      <c r="B76" s="216"/>
      <c r="C76" s="216"/>
      <c r="D76" s="4" t="s">
        <v>69</v>
      </c>
      <c r="E76" s="5">
        <f t="shared" si="7"/>
        <v>2307900</v>
      </c>
      <c r="F76" s="5">
        <f t="shared" si="7"/>
        <v>0</v>
      </c>
      <c r="G76" s="5">
        <f t="shared" si="7"/>
        <v>1606000</v>
      </c>
      <c r="H76" s="5">
        <f t="shared" si="5"/>
        <v>3913900</v>
      </c>
    </row>
    <row r="77" spans="1:8" ht="21.95" customHeight="1" x14ac:dyDescent="0.3">
      <c r="A77" s="212"/>
      <c r="B77" s="216"/>
      <c r="C77" s="216"/>
      <c r="D77" s="4" t="s">
        <v>70</v>
      </c>
      <c r="E77" s="5">
        <f t="shared" si="7"/>
        <v>0</v>
      </c>
      <c r="F77" s="5">
        <f t="shared" si="7"/>
        <v>-579000</v>
      </c>
      <c r="G77" s="5">
        <f t="shared" si="7"/>
        <v>-1704000</v>
      </c>
      <c r="H77" s="5">
        <f t="shared" si="5"/>
        <v>-2283000</v>
      </c>
    </row>
    <row r="78" spans="1:8" ht="23.25" customHeight="1" x14ac:dyDescent="0.3">
      <c r="A78" s="211" t="s">
        <v>1</v>
      </c>
      <c r="B78" s="211"/>
      <c r="C78" s="211"/>
      <c r="D78" s="211"/>
      <c r="E78" s="1"/>
      <c r="F78" s="1"/>
      <c r="G78" s="1"/>
      <c r="H78" s="122" t="s">
        <v>220</v>
      </c>
    </row>
    <row r="79" spans="1:8" ht="16.5" customHeight="1" x14ac:dyDescent="0.3">
      <c r="A79" s="212" t="s">
        <v>2</v>
      </c>
      <c r="B79" s="212"/>
      <c r="C79" s="212"/>
      <c r="D79" s="212" t="s">
        <v>3</v>
      </c>
      <c r="E79" s="212" t="s">
        <v>34</v>
      </c>
      <c r="F79" s="212" t="s">
        <v>5</v>
      </c>
      <c r="G79" s="212" t="s">
        <v>6</v>
      </c>
      <c r="H79" s="212" t="s">
        <v>7</v>
      </c>
    </row>
    <row r="80" spans="1:8" ht="16.5" customHeight="1" x14ac:dyDescent="0.3">
      <c r="A80" s="2" t="s">
        <v>8</v>
      </c>
      <c r="B80" s="2" t="s">
        <v>9</v>
      </c>
      <c r="C80" s="2" t="s">
        <v>10</v>
      </c>
      <c r="D80" s="212"/>
      <c r="E80" s="212"/>
      <c r="F80" s="212"/>
      <c r="G80" s="212"/>
      <c r="H80" s="212"/>
    </row>
    <row r="81" spans="1:8" x14ac:dyDescent="0.3">
      <c r="A81" s="212" t="s">
        <v>60</v>
      </c>
      <c r="B81" s="213" t="s">
        <v>59</v>
      </c>
      <c r="C81" s="213" t="s">
        <v>17</v>
      </c>
      <c r="D81" s="2" t="s">
        <v>12</v>
      </c>
      <c r="E81" s="3">
        <v>142926000</v>
      </c>
      <c r="F81" s="3">
        <v>26147000</v>
      </c>
      <c r="G81" s="3">
        <v>2757000</v>
      </c>
      <c r="H81" s="3">
        <f t="shared" si="5"/>
        <v>171830000</v>
      </c>
    </row>
    <row r="82" spans="1:8" x14ac:dyDescent="0.3">
      <c r="A82" s="212"/>
      <c r="B82" s="212"/>
      <c r="C82" s="212"/>
      <c r="D82" s="2" t="s">
        <v>13</v>
      </c>
      <c r="E82" s="3">
        <v>128862720</v>
      </c>
      <c r="F82" s="3">
        <v>22802300</v>
      </c>
      <c r="G82" s="3">
        <v>843920</v>
      </c>
      <c r="H82" s="3">
        <f t="shared" si="5"/>
        <v>152508940</v>
      </c>
    </row>
    <row r="83" spans="1:8" x14ac:dyDescent="0.3">
      <c r="A83" s="212"/>
      <c r="B83" s="212"/>
      <c r="C83" s="212"/>
      <c r="D83" s="2" t="s">
        <v>14</v>
      </c>
      <c r="E83" s="3">
        <f>SUM(E82-E81)</f>
        <v>-14063280</v>
      </c>
      <c r="F83" s="3">
        <f>SUM(F82-F81)</f>
        <v>-3344700</v>
      </c>
      <c r="G83" s="3">
        <f>SUM(G82-G81)</f>
        <v>-1913080</v>
      </c>
      <c r="H83" s="3">
        <f t="shared" si="5"/>
        <v>-19321060</v>
      </c>
    </row>
    <row r="84" spans="1:8" x14ac:dyDescent="0.3">
      <c r="A84" s="212"/>
      <c r="B84" s="212"/>
      <c r="C84" s="213" t="s">
        <v>54</v>
      </c>
      <c r="D84" s="2" t="s">
        <v>12</v>
      </c>
      <c r="E84" s="3">
        <v>0</v>
      </c>
      <c r="F84" s="3">
        <v>0</v>
      </c>
      <c r="G84" s="3">
        <v>500000</v>
      </c>
      <c r="H84" s="3">
        <f t="shared" si="5"/>
        <v>500000</v>
      </c>
    </row>
    <row r="85" spans="1:8" x14ac:dyDescent="0.3">
      <c r="A85" s="212"/>
      <c r="B85" s="212"/>
      <c r="C85" s="212"/>
      <c r="D85" s="2" t="s">
        <v>13</v>
      </c>
      <c r="E85" s="3">
        <v>0</v>
      </c>
      <c r="F85" s="3">
        <v>0</v>
      </c>
      <c r="G85" s="3">
        <v>0</v>
      </c>
      <c r="H85" s="3">
        <f t="shared" si="5"/>
        <v>0</v>
      </c>
    </row>
    <row r="86" spans="1:8" x14ac:dyDescent="0.3">
      <c r="A86" s="212"/>
      <c r="B86" s="212"/>
      <c r="C86" s="212"/>
      <c r="D86" s="2" t="s">
        <v>14</v>
      </c>
      <c r="E86" s="3">
        <f>SUM(E85-E84)</f>
        <v>0</v>
      </c>
      <c r="F86" s="3">
        <f>SUM(F85-F84)</f>
        <v>0</v>
      </c>
      <c r="G86" s="3">
        <f>SUM(G85-G84)</f>
        <v>-500000</v>
      </c>
      <c r="H86" s="3">
        <f t="shared" si="5"/>
        <v>-500000</v>
      </c>
    </row>
    <row r="87" spans="1:8" x14ac:dyDescent="0.3">
      <c r="A87" s="212"/>
      <c r="B87" s="212"/>
      <c r="C87" s="212" t="s">
        <v>55</v>
      </c>
      <c r="D87" s="2" t="s">
        <v>12</v>
      </c>
      <c r="E87" s="3">
        <v>2700000</v>
      </c>
      <c r="F87" s="3">
        <v>0</v>
      </c>
      <c r="G87" s="3">
        <v>110000</v>
      </c>
      <c r="H87" s="3">
        <f t="shared" si="5"/>
        <v>2810000</v>
      </c>
    </row>
    <row r="88" spans="1:8" x14ac:dyDescent="0.3">
      <c r="A88" s="212"/>
      <c r="B88" s="212"/>
      <c r="C88" s="212"/>
      <c r="D88" s="2" t="s">
        <v>13</v>
      </c>
      <c r="E88" s="3">
        <v>2500000</v>
      </c>
      <c r="F88" s="3">
        <v>0</v>
      </c>
      <c r="G88" s="3">
        <v>106500</v>
      </c>
      <c r="H88" s="3">
        <f t="shared" si="5"/>
        <v>2606500</v>
      </c>
    </row>
    <row r="89" spans="1:8" ht="18" customHeight="1" x14ac:dyDescent="0.3">
      <c r="A89" s="212"/>
      <c r="B89" s="212"/>
      <c r="C89" s="212"/>
      <c r="D89" s="2" t="s">
        <v>14</v>
      </c>
      <c r="E89" s="3">
        <f>SUM(E88-E87)</f>
        <v>-200000</v>
      </c>
      <c r="F89" s="3">
        <f>SUM(F88-F87)</f>
        <v>0</v>
      </c>
      <c r="G89" s="3">
        <f>SUM(G88-G87)</f>
        <v>-3500</v>
      </c>
      <c r="H89" s="3">
        <f t="shared" si="5"/>
        <v>-203500</v>
      </c>
    </row>
    <row r="90" spans="1:8" x14ac:dyDescent="0.3">
      <c r="A90" s="212"/>
      <c r="B90" s="212"/>
      <c r="C90" s="212" t="s">
        <v>56</v>
      </c>
      <c r="D90" s="2" t="s">
        <v>12</v>
      </c>
      <c r="E90" s="3">
        <v>415000</v>
      </c>
      <c r="F90" s="3">
        <v>332000</v>
      </c>
      <c r="G90" s="3">
        <v>850000</v>
      </c>
      <c r="H90" s="3">
        <f t="shared" si="5"/>
        <v>1597000</v>
      </c>
    </row>
    <row r="91" spans="1:8" x14ac:dyDescent="0.3">
      <c r="A91" s="212"/>
      <c r="B91" s="212"/>
      <c r="C91" s="212"/>
      <c r="D91" s="2" t="s">
        <v>13</v>
      </c>
      <c r="E91" s="3">
        <v>410450</v>
      </c>
      <c r="F91" s="3">
        <v>0</v>
      </c>
      <c r="G91" s="3">
        <v>720000</v>
      </c>
      <c r="H91" s="3">
        <f t="shared" si="5"/>
        <v>1130450</v>
      </c>
    </row>
    <row r="92" spans="1:8" x14ac:dyDescent="0.3">
      <c r="A92" s="212"/>
      <c r="B92" s="212"/>
      <c r="C92" s="212"/>
      <c r="D92" s="2" t="s">
        <v>14</v>
      </c>
      <c r="E92" s="3">
        <f>SUM(E91-E90)</f>
        <v>-4550</v>
      </c>
      <c r="F92" s="3">
        <f>SUM(F91-F90)</f>
        <v>-332000</v>
      </c>
      <c r="G92" s="3">
        <f>SUM(G91-G90)</f>
        <v>-130000</v>
      </c>
      <c r="H92" s="3">
        <f t="shared" si="5"/>
        <v>-466550</v>
      </c>
    </row>
    <row r="93" spans="1:8" x14ac:dyDescent="0.3">
      <c r="A93" s="212"/>
      <c r="B93" s="212"/>
      <c r="C93" s="212" t="s">
        <v>57</v>
      </c>
      <c r="D93" s="2" t="s">
        <v>12</v>
      </c>
      <c r="E93" s="3">
        <v>800000</v>
      </c>
      <c r="F93" s="3">
        <v>0</v>
      </c>
      <c r="G93" s="3">
        <v>0</v>
      </c>
      <c r="H93" s="3">
        <f t="shared" si="5"/>
        <v>800000</v>
      </c>
    </row>
    <row r="94" spans="1:8" x14ac:dyDescent="0.3">
      <c r="A94" s="212"/>
      <c r="B94" s="212"/>
      <c r="C94" s="212"/>
      <c r="D94" s="2" t="s">
        <v>13</v>
      </c>
      <c r="E94" s="3">
        <v>0</v>
      </c>
      <c r="F94" s="3">
        <v>0</v>
      </c>
      <c r="G94" s="3">
        <v>0</v>
      </c>
      <c r="H94" s="3">
        <f t="shared" si="5"/>
        <v>0</v>
      </c>
    </row>
    <row r="95" spans="1:8" x14ac:dyDescent="0.3">
      <c r="A95" s="212"/>
      <c r="B95" s="212"/>
      <c r="C95" s="212"/>
      <c r="D95" s="2" t="s">
        <v>14</v>
      </c>
      <c r="E95" s="3">
        <f>SUM(E94-E93)</f>
        <v>-800000</v>
      </c>
      <c r="F95" s="3">
        <f>SUM(F94-F93)</f>
        <v>0</v>
      </c>
      <c r="G95" s="3">
        <f>SUM(G94-G93)</f>
        <v>0</v>
      </c>
      <c r="H95" s="3">
        <f t="shared" si="5"/>
        <v>-800000</v>
      </c>
    </row>
    <row r="96" spans="1:8" x14ac:dyDescent="0.3">
      <c r="A96" s="212"/>
      <c r="B96" s="212"/>
      <c r="C96" s="213" t="s">
        <v>58</v>
      </c>
      <c r="D96" s="2" t="s">
        <v>12</v>
      </c>
      <c r="E96" s="3">
        <v>13270000</v>
      </c>
      <c r="F96" s="3">
        <v>2400000</v>
      </c>
      <c r="G96" s="3">
        <v>5743000</v>
      </c>
      <c r="H96" s="3">
        <f t="shared" si="5"/>
        <v>21413000</v>
      </c>
    </row>
    <row r="97" spans="1:8" x14ac:dyDescent="0.3">
      <c r="A97" s="212"/>
      <c r="B97" s="212"/>
      <c r="C97" s="212"/>
      <c r="D97" s="2" t="s">
        <v>13</v>
      </c>
      <c r="E97" s="3">
        <v>13251390</v>
      </c>
      <c r="F97" s="3">
        <v>411920</v>
      </c>
      <c r="G97" s="3">
        <v>5415340</v>
      </c>
      <c r="H97" s="3">
        <f t="shared" si="5"/>
        <v>19078650</v>
      </c>
    </row>
    <row r="98" spans="1:8" x14ac:dyDescent="0.3">
      <c r="A98" s="212"/>
      <c r="B98" s="212"/>
      <c r="C98" s="212"/>
      <c r="D98" s="2" t="s">
        <v>14</v>
      </c>
      <c r="E98" s="3">
        <f>SUM(E97-E96)</f>
        <v>-18610</v>
      </c>
      <c r="F98" s="3">
        <f>SUM(F97-F96)</f>
        <v>-1988080</v>
      </c>
      <c r="G98" s="3">
        <f>SUM(G97-G96)</f>
        <v>-327660</v>
      </c>
      <c r="H98" s="3">
        <f t="shared" si="5"/>
        <v>-2334350</v>
      </c>
    </row>
    <row r="99" spans="1:8" ht="20.100000000000001" customHeight="1" x14ac:dyDescent="0.3">
      <c r="A99" s="212"/>
      <c r="B99" s="212"/>
      <c r="C99" s="212" t="s">
        <v>0</v>
      </c>
      <c r="D99" s="2" t="s">
        <v>12</v>
      </c>
      <c r="E99" s="3">
        <f t="shared" ref="E99:G100" si="8">SUM(E81+E84+E87+E90+E93+E96)</f>
        <v>160111000</v>
      </c>
      <c r="F99" s="3">
        <f t="shared" si="8"/>
        <v>28879000</v>
      </c>
      <c r="G99" s="3">
        <f t="shared" si="8"/>
        <v>9960000</v>
      </c>
      <c r="H99" s="3">
        <f t="shared" si="5"/>
        <v>198950000</v>
      </c>
    </row>
    <row r="100" spans="1:8" ht="20.100000000000001" customHeight="1" x14ac:dyDescent="0.3">
      <c r="A100" s="212"/>
      <c r="B100" s="212"/>
      <c r="C100" s="212"/>
      <c r="D100" s="2" t="s">
        <v>13</v>
      </c>
      <c r="E100" s="3">
        <f t="shared" si="8"/>
        <v>145024560</v>
      </c>
      <c r="F100" s="3">
        <f t="shared" si="8"/>
        <v>23214220</v>
      </c>
      <c r="G100" s="3">
        <f t="shared" si="8"/>
        <v>7085760</v>
      </c>
      <c r="H100" s="3">
        <f t="shared" si="5"/>
        <v>175324540</v>
      </c>
    </row>
    <row r="101" spans="1:8" ht="20.100000000000001" customHeight="1" x14ac:dyDescent="0.3">
      <c r="A101" s="212"/>
      <c r="B101" s="212"/>
      <c r="C101" s="212"/>
      <c r="D101" s="2" t="s">
        <v>14</v>
      </c>
      <c r="E101" s="3">
        <f>SUM(E98,E95,E92,E89,E86,E83)</f>
        <v>-15086440</v>
      </c>
      <c r="F101" s="3">
        <f>SUM(F98,F95,F92,F89,F86,F83)</f>
        <v>-5664780</v>
      </c>
      <c r="G101" s="3">
        <f>SUM(G98,G95,G92,G89,G86,G83)</f>
        <v>-2874240</v>
      </c>
      <c r="H101" s="3">
        <f>SUM(H98,H95,H92,H89,H86,H83)</f>
        <v>-23625460</v>
      </c>
    </row>
    <row r="102" spans="1:8" x14ac:dyDescent="0.3">
      <c r="A102" s="212"/>
      <c r="B102" s="213" t="s">
        <v>60</v>
      </c>
      <c r="C102" s="213" t="s">
        <v>61</v>
      </c>
      <c r="D102" s="2" t="s">
        <v>12</v>
      </c>
      <c r="E102" s="3">
        <v>0</v>
      </c>
      <c r="F102" s="3">
        <v>0</v>
      </c>
      <c r="G102" s="3">
        <v>300000</v>
      </c>
      <c r="H102" s="3">
        <f t="shared" si="5"/>
        <v>300000</v>
      </c>
    </row>
    <row r="103" spans="1:8" x14ac:dyDescent="0.3">
      <c r="A103" s="212"/>
      <c r="B103" s="212"/>
      <c r="C103" s="212"/>
      <c r="D103" s="2" t="s">
        <v>13</v>
      </c>
      <c r="E103" s="3">
        <v>0</v>
      </c>
      <c r="F103" s="3">
        <v>0</v>
      </c>
      <c r="G103" s="3">
        <v>0</v>
      </c>
      <c r="H103" s="3">
        <f t="shared" si="5"/>
        <v>0</v>
      </c>
    </row>
    <row r="104" spans="1:8" x14ac:dyDescent="0.3">
      <c r="A104" s="212"/>
      <c r="B104" s="212"/>
      <c r="C104" s="212"/>
      <c r="D104" s="2" t="s">
        <v>14</v>
      </c>
      <c r="E104" s="3">
        <f>SUM(E103-E102)</f>
        <v>0</v>
      </c>
      <c r="F104" s="3">
        <f>SUM(F103-F102)</f>
        <v>0</v>
      </c>
      <c r="G104" s="3">
        <f>SUM(G103-G102)</f>
        <v>-300000</v>
      </c>
      <c r="H104" s="3">
        <f t="shared" si="5"/>
        <v>-300000</v>
      </c>
    </row>
    <row r="105" spans="1:8" x14ac:dyDescent="0.3">
      <c r="A105" s="212"/>
      <c r="B105" s="212"/>
      <c r="C105" s="213" t="s">
        <v>62</v>
      </c>
      <c r="D105" s="2" t="s">
        <v>12</v>
      </c>
      <c r="E105" s="3">
        <v>500000</v>
      </c>
      <c r="F105" s="3">
        <v>0</v>
      </c>
      <c r="G105" s="3">
        <v>200000</v>
      </c>
      <c r="H105" s="3">
        <f t="shared" si="5"/>
        <v>700000</v>
      </c>
    </row>
    <row r="106" spans="1:8" x14ac:dyDescent="0.3">
      <c r="A106" s="212"/>
      <c r="B106" s="212"/>
      <c r="C106" s="212"/>
      <c r="D106" s="2" t="s">
        <v>13</v>
      </c>
      <c r="E106" s="3">
        <v>500000</v>
      </c>
      <c r="F106" s="3">
        <v>0</v>
      </c>
      <c r="G106" s="3">
        <v>0</v>
      </c>
      <c r="H106" s="3">
        <f t="shared" si="5"/>
        <v>500000</v>
      </c>
    </row>
    <row r="107" spans="1:8" x14ac:dyDescent="0.3">
      <c r="A107" s="212"/>
      <c r="B107" s="212"/>
      <c r="C107" s="212"/>
      <c r="D107" s="2" t="s">
        <v>14</v>
      </c>
      <c r="E107" s="3">
        <f>SUM(E106-E105)</f>
        <v>0</v>
      </c>
      <c r="F107" s="3">
        <f>SUM(F106-F105)</f>
        <v>0</v>
      </c>
      <c r="G107" s="3">
        <f>SUM(G106-G105)</f>
        <v>-200000</v>
      </c>
      <c r="H107" s="3">
        <f t="shared" si="5"/>
        <v>-200000</v>
      </c>
    </row>
    <row r="108" spans="1:8" x14ac:dyDescent="0.3">
      <c r="A108" s="212"/>
      <c r="B108" s="212"/>
      <c r="C108" s="213" t="s">
        <v>63</v>
      </c>
      <c r="D108" s="2" t="s">
        <v>12</v>
      </c>
      <c r="E108" s="3">
        <v>4683000</v>
      </c>
      <c r="F108" s="3">
        <v>0</v>
      </c>
      <c r="G108" s="3">
        <v>500000</v>
      </c>
      <c r="H108" s="3">
        <f t="shared" si="5"/>
        <v>5183000</v>
      </c>
    </row>
    <row r="109" spans="1:8" x14ac:dyDescent="0.3">
      <c r="A109" s="212"/>
      <c r="B109" s="212"/>
      <c r="C109" s="212"/>
      <c r="D109" s="2" t="s">
        <v>13</v>
      </c>
      <c r="E109" s="3">
        <v>4622000</v>
      </c>
      <c r="F109" s="3">
        <v>0</v>
      </c>
      <c r="G109" s="3">
        <v>0</v>
      </c>
      <c r="H109" s="3">
        <f t="shared" si="5"/>
        <v>4622000</v>
      </c>
    </row>
    <row r="110" spans="1:8" x14ac:dyDescent="0.3">
      <c r="A110" s="212"/>
      <c r="B110" s="212"/>
      <c r="C110" s="212"/>
      <c r="D110" s="2" t="s">
        <v>14</v>
      </c>
      <c r="E110" s="3">
        <f>SUM(E109-E108)</f>
        <v>-61000</v>
      </c>
      <c r="F110" s="3">
        <f>SUM(F109-F108)</f>
        <v>0</v>
      </c>
      <c r="G110" s="3">
        <f>SUM(G109-G108)</f>
        <v>-500000</v>
      </c>
      <c r="H110" s="3">
        <f t="shared" si="5"/>
        <v>-561000</v>
      </c>
    </row>
    <row r="111" spans="1:8" ht="20.100000000000001" customHeight="1" x14ac:dyDescent="0.3">
      <c r="A111" s="212"/>
      <c r="B111" s="212"/>
      <c r="C111" s="212" t="s">
        <v>0</v>
      </c>
      <c r="D111" s="2" t="s">
        <v>12</v>
      </c>
      <c r="E111" s="3">
        <f t="shared" ref="E111:G112" si="9">SUM(E102+E105+E108)</f>
        <v>5183000</v>
      </c>
      <c r="F111" s="3">
        <f t="shared" si="9"/>
        <v>0</v>
      </c>
      <c r="G111" s="3">
        <f t="shared" si="9"/>
        <v>1000000</v>
      </c>
      <c r="H111" s="3">
        <f t="shared" si="5"/>
        <v>6183000</v>
      </c>
    </row>
    <row r="112" spans="1:8" ht="20.100000000000001" customHeight="1" x14ac:dyDescent="0.3">
      <c r="A112" s="212"/>
      <c r="B112" s="212"/>
      <c r="C112" s="212"/>
      <c r="D112" s="2" t="s">
        <v>13</v>
      </c>
      <c r="E112" s="3">
        <f t="shared" si="9"/>
        <v>5122000</v>
      </c>
      <c r="F112" s="3">
        <f t="shared" si="9"/>
        <v>0</v>
      </c>
      <c r="G112" s="3">
        <f t="shared" si="9"/>
        <v>0</v>
      </c>
      <c r="H112" s="3">
        <f t="shared" si="5"/>
        <v>5122000</v>
      </c>
    </row>
    <row r="113" spans="1:8" ht="20.100000000000001" customHeight="1" x14ac:dyDescent="0.3">
      <c r="A113" s="212"/>
      <c r="B113" s="212"/>
      <c r="C113" s="212"/>
      <c r="D113" s="2" t="s">
        <v>14</v>
      </c>
      <c r="E113" s="3">
        <f>SUM(E110,E107,E104)</f>
        <v>-61000</v>
      </c>
      <c r="F113" s="3">
        <f>SUM(F110,F107,F104)</f>
        <v>0</v>
      </c>
      <c r="G113" s="3">
        <f>SUM(G110,G107,G104)</f>
        <v>-1000000</v>
      </c>
      <c r="H113" s="3">
        <f t="shared" si="5"/>
        <v>-1061000</v>
      </c>
    </row>
    <row r="114" spans="1:8" ht="23.1" customHeight="1" x14ac:dyDescent="0.3">
      <c r="A114" s="212"/>
      <c r="B114" s="216" t="s">
        <v>67</v>
      </c>
      <c r="C114" s="216"/>
      <c r="D114" s="4" t="s">
        <v>68</v>
      </c>
      <c r="E114" s="5">
        <f t="shared" ref="E114:G116" si="10">SUM(E99+E111)</f>
        <v>165294000</v>
      </c>
      <c r="F114" s="5">
        <f t="shared" si="10"/>
        <v>28879000</v>
      </c>
      <c r="G114" s="5">
        <f t="shared" si="10"/>
        <v>10960000</v>
      </c>
      <c r="H114" s="5">
        <f t="shared" si="5"/>
        <v>205133000</v>
      </c>
    </row>
    <row r="115" spans="1:8" ht="23.1" customHeight="1" x14ac:dyDescent="0.3">
      <c r="A115" s="212"/>
      <c r="B115" s="216"/>
      <c r="C115" s="216"/>
      <c r="D115" s="4" t="s">
        <v>69</v>
      </c>
      <c r="E115" s="5">
        <f t="shared" si="10"/>
        <v>150146560</v>
      </c>
      <c r="F115" s="5">
        <f t="shared" si="10"/>
        <v>23214220</v>
      </c>
      <c r="G115" s="5">
        <f t="shared" si="10"/>
        <v>7085760</v>
      </c>
      <c r="H115" s="5">
        <f t="shared" si="5"/>
        <v>180446540</v>
      </c>
    </row>
    <row r="116" spans="1:8" ht="23.1" customHeight="1" x14ac:dyDescent="0.3">
      <c r="A116" s="212"/>
      <c r="B116" s="216"/>
      <c r="C116" s="216"/>
      <c r="D116" s="4" t="s">
        <v>70</v>
      </c>
      <c r="E116" s="5">
        <f t="shared" si="10"/>
        <v>-15147440</v>
      </c>
      <c r="F116" s="5">
        <f t="shared" si="10"/>
        <v>-5664780</v>
      </c>
      <c r="G116" s="5">
        <f t="shared" si="10"/>
        <v>-3874240</v>
      </c>
      <c r="H116" s="5">
        <f t="shared" si="5"/>
        <v>-24686460</v>
      </c>
    </row>
    <row r="117" spans="1:8" ht="20.25" customHeight="1" x14ac:dyDescent="0.3">
      <c r="A117" s="211" t="s">
        <v>1</v>
      </c>
      <c r="B117" s="211"/>
      <c r="C117" s="211"/>
      <c r="D117" s="211"/>
      <c r="E117" s="1"/>
      <c r="F117" s="1"/>
      <c r="G117" s="1"/>
      <c r="H117" s="122" t="s">
        <v>220</v>
      </c>
    </row>
    <row r="118" spans="1:8" ht="16.5" customHeight="1" x14ac:dyDescent="0.3">
      <c r="A118" s="212" t="s">
        <v>2</v>
      </c>
      <c r="B118" s="212"/>
      <c r="C118" s="212"/>
      <c r="D118" s="212" t="s">
        <v>3</v>
      </c>
      <c r="E118" s="212" t="s">
        <v>34</v>
      </c>
      <c r="F118" s="212" t="s">
        <v>5</v>
      </c>
      <c r="G118" s="212" t="s">
        <v>6</v>
      </c>
      <c r="H118" s="212" t="s">
        <v>7</v>
      </c>
    </row>
    <row r="119" spans="1:8" ht="23.1" customHeight="1" x14ac:dyDescent="0.3">
      <c r="A119" s="2" t="s">
        <v>8</v>
      </c>
      <c r="B119" s="2" t="s">
        <v>9</v>
      </c>
      <c r="C119" s="2" t="s">
        <v>10</v>
      </c>
      <c r="D119" s="212"/>
      <c r="E119" s="212"/>
      <c r="F119" s="212"/>
      <c r="G119" s="212"/>
      <c r="H119" s="212"/>
    </row>
    <row r="120" spans="1:8" ht="16.5" customHeight="1" x14ac:dyDescent="0.3">
      <c r="A120" s="212" t="s">
        <v>266</v>
      </c>
      <c r="B120" s="212" t="s">
        <v>64</v>
      </c>
      <c r="C120" s="212" t="s">
        <v>64</v>
      </c>
      <c r="D120" s="2" t="s">
        <v>12</v>
      </c>
      <c r="E120" s="3">
        <v>0</v>
      </c>
      <c r="F120" s="3">
        <v>231000</v>
      </c>
      <c r="G120" s="3">
        <v>210000</v>
      </c>
      <c r="H120" s="3">
        <f t="shared" si="5"/>
        <v>441000</v>
      </c>
    </row>
    <row r="121" spans="1:8" ht="16.5" customHeight="1" x14ac:dyDescent="0.3">
      <c r="A121" s="212"/>
      <c r="B121" s="212"/>
      <c r="C121" s="212"/>
      <c r="D121" s="2" t="s">
        <v>13</v>
      </c>
      <c r="E121" s="3">
        <v>0</v>
      </c>
      <c r="F121" s="3">
        <v>12000</v>
      </c>
      <c r="G121" s="3">
        <v>0</v>
      </c>
      <c r="H121" s="3">
        <f t="shared" si="5"/>
        <v>12000</v>
      </c>
    </row>
    <row r="122" spans="1:8" ht="16.5" customHeight="1" x14ac:dyDescent="0.3">
      <c r="A122" s="212"/>
      <c r="B122" s="212"/>
      <c r="C122" s="212"/>
      <c r="D122" s="2" t="s">
        <v>14</v>
      </c>
      <c r="E122" s="3">
        <f>SUM(E121-E120)</f>
        <v>0</v>
      </c>
      <c r="F122" s="3">
        <f>SUM(F121-F120)</f>
        <v>-219000</v>
      </c>
      <c r="G122" s="3">
        <f>SUM(G121-G120)</f>
        <v>-210000</v>
      </c>
      <c r="H122" s="3">
        <f t="shared" si="5"/>
        <v>-429000</v>
      </c>
    </row>
    <row r="123" spans="1:8" ht="20.25" customHeight="1" x14ac:dyDescent="0.3">
      <c r="A123" s="212"/>
      <c r="B123" s="212"/>
      <c r="C123" s="212" t="s">
        <v>0</v>
      </c>
      <c r="D123" s="2" t="s">
        <v>12</v>
      </c>
      <c r="E123" s="3">
        <f t="shared" ref="E123:E128" si="11">SUM(E120)</f>
        <v>0</v>
      </c>
      <c r="F123" s="3">
        <f t="shared" ref="F123:G128" si="12">SUM(F120)</f>
        <v>231000</v>
      </c>
      <c r="G123" s="3">
        <f t="shared" si="12"/>
        <v>210000</v>
      </c>
      <c r="H123" s="3">
        <f t="shared" si="5"/>
        <v>441000</v>
      </c>
    </row>
    <row r="124" spans="1:8" ht="20.25" customHeight="1" x14ac:dyDescent="0.3">
      <c r="A124" s="212"/>
      <c r="B124" s="212"/>
      <c r="C124" s="212"/>
      <c r="D124" s="2" t="s">
        <v>13</v>
      </c>
      <c r="E124" s="3">
        <f t="shared" si="11"/>
        <v>0</v>
      </c>
      <c r="F124" s="3">
        <f t="shared" si="12"/>
        <v>12000</v>
      </c>
      <c r="G124" s="3">
        <f t="shared" si="12"/>
        <v>0</v>
      </c>
      <c r="H124" s="3">
        <f t="shared" si="5"/>
        <v>12000</v>
      </c>
    </row>
    <row r="125" spans="1:8" ht="20.25" customHeight="1" x14ac:dyDescent="0.3">
      <c r="A125" s="212"/>
      <c r="B125" s="212"/>
      <c r="C125" s="212"/>
      <c r="D125" s="2" t="s">
        <v>14</v>
      </c>
      <c r="E125" s="3">
        <f t="shared" si="11"/>
        <v>0</v>
      </c>
      <c r="F125" s="3">
        <f t="shared" si="12"/>
        <v>-219000</v>
      </c>
      <c r="G125" s="3">
        <f t="shared" si="12"/>
        <v>-210000</v>
      </c>
      <c r="H125" s="3">
        <f t="shared" si="5"/>
        <v>-429000</v>
      </c>
    </row>
    <row r="126" spans="1:8" ht="23.1" customHeight="1" x14ac:dyDescent="0.3">
      <c r="A126" s="212"/>
      <c r="B126" s="216" t="s">
        <v>67</v>
      </c>
      <c r="C126" s="216"/>
      <c r="D126" s="4" t="s">
        <v>68</v>
      </c>
      <c r="E126" s="5">
        <f t="shared" si="11"/>
        <v>0</v>
      </c>
      <c r="F126" s="5">
        <f t="shared" si="12"/>
        <v>231000</v>
      </c>
      <c r="G126" s="5">
        <f t="shared" si="12"/>
        <v>210000</v>
      </c>
      <c r="H126" s="5">
        <f t="shared" si="5"/>
        <v>441000</v>
      </c>
    </row>
    <row r="127" spans="1:8" ht="23.1" customHeight="1" x14ac:dyDescent="0.3">
      <c r="A127" s="212"/>
      <c r="B127" s="216"/>
      <c r="C127" s="216"/>
      <c r="D127" s="4" t="s">
        <v>69</v>
      </c>
      <c r="E127" s="5">
        <f t="shared" si="11"/>
        <v>0</v>
      </c>
      <c r="F127" s="5">
        <f t="shared" si="12"/>
        <v>12000</v>
      </c>
      <c r="G127" s="5">
        <f t="shared" si="12"/>
        <v>0</v>
      </c>
      <c r="H127" s="5">
        <f t="shared" si="5"/>
        <v>12000</v>
      </c>
    </row>
    <row r="128" spans="1:8" ht="23.1" customHeight="1" x14ac:dyDescent="0.3">
      <c r="A128" s="212"/>
      <c r="B128" s="216"/>
      <c r="C128" s="216"/>
      <c r="D128" s="4" t="s">
        <v>70</v>
      </c>
      <c r="E128" s="5">
        <f t="shared" si="11"/>
        <v>0</v>
      </c>
      <c r="F128" s="5">
        <f t="shared" si="12"/>
        <v>-219000</v>
      </c>
      <c r="G128" s="5">
        <f t="shared" si="12"/>
        <v>-210000</v>
      </c>
      <c r="H128" s="5">
        <f t="shared" si="5"/>
        <v>-429000</v>
      </c>
    </row>
    <row r="129" spans="1:8" ht="16.5" customHeight="1" x14ac:dyDescent="0.3">
      <c r="A129" s="210" t="s">
        <v>289</v>
      </c>
      <c r="B129" s="207" t="s">
        <v>65</v>
      </c>
      <c r="C129" s="207" t="s">
        <v>285</v>
      </c>
      <c r="D129" s="101" t="s">
        <v>286</v>
      </c>
      <c r="E129" s="3">
        <v>0</v>
      </c>
      <c r="F129" s="3">
        <v>0</v>
      </c>
      <c r="G129" s="3">
        <v>0</v>
      </c>
      <c r="H129" s="3">
        <f>SUM(E129:G129)</f>
        <v>0</v>
      </c>
    </row>
    <row r="130" spans="1:8" ht="16.5" customHeight="1" x14ac:dyDescent="0.3">
      <c r="A130" s="208"/>
      <c r="B130" s="208"/>
      <c r="C130" s="208"/>
      <c r="D130" s="101" t="s">
        <v>288</v>
      </c>
      <c r="E130" s="3">
        <v>36780420</v>
      </c>
      <c r="F130" s="3">
        <v>77406</v>
      </c>
      <c r="G130" s="3">
        <v>0</v>
      </c>
      <c r="H130" s="3">
        <f>SUM(E130:G130)</f>
        <v>36857826</v>
      </c>
    </row>
    <row r="131" spans="1:8" ht="16.5" customHeight="1" x14ac:dyDescent="0.3">
      <c r="A131" s="208"/>
      <c r="B131" s="208"/>
      <c r="C131" s="209"/>
      <c r="D131" s="101" t="s">
        <v>287</v>
      </c>
      <c r="E131" s="3">
        <f>SUM(E130-E129)</f>
        <v>36780420</v>
      </c>
      <c r="F131" s="3">
        <f t="shared" ref="F131:H131" si="13">SUM(F130-F129)</f>
        <v>77406</v>
      </c>
      <c r="G131" s="3">
        <f t="shared" si="13"/>
        <v>0</v>
      </c>
      <c r="H131" s="3">
        <f t="shared" si="13"/>
        <v>36857826</v>
      </c>
    </row>
    <row r="132" spans="1:8" x14ac:dyDescent="0.3">
      <c r="A132" s="208"/>
      <c r="B132" s="208"/>
      <c r="C132" s="212" t="s">
        <v>65</v>
      </c>
      <c r="D132" s="2" t="s">
        <v>12</v>
      </c>
      <c r="E132" s="3">
        <v>0</v>
      </c>
      <c r="F132" s="3">
        <v>799000</v>
      </c>
      <c r="G132" s="125">
        <v>110124000</v>
      </c>
      <c r="H132" s="3">
        <f>SUM(E132:G132)</f>
        <v>110923000</v>
      </c>
    </row>
    <row r="133" spans="1:8" x14ac:dyDescent="0.3">
      <c r="A133" s="208"/>
      <c r="B133" s="208"/>
      <c r="C133" s="212"/>
      <c r="D133" s="2" t="s">
        <v>13</v>
      </c>
      <c r="E133" s="3">
        <v>0</v>
      </c>
      <c r="F133" s="3">
        <v>0</v>
      </c>
      <c r="G133" s="3">
        <v>0</v>
      </c>
      <c r="H133" s="3">
        <f t="shared" si="5"/>
        <v>0</v>
      </c>
    </row>
    <row r="134" spans="1:8" x14ac:dyDescent="0.3">
      <c r="A134" s="208"/>
      <c r="B134" s="208"/>
      <c r="C134" s="212"/>
      <c r="D134" s="2" t="s">
        <v>14</v>
      </c>
      <c r="E134" s="3">
        <f>SUM(E133-E132)</f>
        <v>0</v>
      </c>
      <c r="F134" s="3">
        <f>SUM(F133-F132)</f>
        <v>-799000</v>
      </c>
      <c r="G134" s="3">
        <f>SUM(G133-G132)</f>
        <v>-110124000</v>
      </c>
      <c r="H134" s="3">
        <f t="shared" si="5"/>
        <v>-110923000</v>
      </c>
    </row>
    <row r="135" spans="1:8" ht="20.100000000000001" customHeight="1" x14ac:dyDescent="0.3">
      <c r="A135" s="208"/>
      <c r="B135" s="208"/>
      <c r="C135" s="212" t="s">
        <v>0</v>
      </c>
      <c r="D135" s="2" t="s">
        <v>12</v>
      </c>
      <c r="E135" s="3">
        <f t="shared" ref="E135:H136" si="14">SUM(E129+E132)</f>
        <v>0</v>
      </c>
      <c r="F135" s="3">
        <f t="shared" si="14"/>
        <v>799000</v>
      </c>
      <c r="G135" s="3">
        <f t="shared" si="14"/>
        <v>110124000</v>
      </c>
      <c r="H135" s="3">
        <f t="shared" si="14"/>
        <v>110923000</v>
      </c>
    </row>
    <row r="136" spans="1:8" ht="20.100000000000001" customHeight="1" x14ac:dyDescent="0.3">
      <c r="A136" s="208"/>
      <c r="B136" s="208"/>
      <c r="C136" s="212"/>
      <c r="D136" s="2" t="s">
        <v>13</v>
      </c>
      <c r="E136" s="3">
        <f t="shared" si="14"/>
        <v>36780420</v>
      </c>
      <c r="F136" s="3">
        <f t="shared" si="14"/>
        <v>77406</v>
      </c>
      <c r="G136" s="3">
        <f t="shared" si="14"/>
        <v>0</v>
      </c>
      <c r="H136" s="3">
        <f t="shared" si="14"/>
        <v>36857826</v>
      </c>
    </row>
    <row r="137" spans="1:8" ht="20.100000000000001" customHeight="1" x14ac:dyDescent="0.3">
      <c r="A137" s="208"/>
      <c r="B137" s="209"/>
      <c r="C137" s="212"/>
      <c r="D137" s="2" t="s">
        <v>14</v>
      </c>
      <c r="E137" s="3">
        <f>E136-E135</f>
        <v>36780420</v>
      </c>
      <c r="F137" s="3">
        <f t="shared" ref="F137:G137" si="15">F136-F135</f>
        <v>-721594</v>
      </c>
      <c r="G137" s="3">
        <f t="shared" si="15"/>
        <v>-110124000</v>
      </c>
      <c r="H137" s="3">
        <f>SUM(E137:G137)</f>
        <v>-74065174</v>
      </c>
    </row>
    <row r="138" spans="1:8" ht="23.1" customHeight="1" x14ac:dyDescent="0.3">
      <c r="A138" s="208"/>
      <c r="B138" s="216" t="s">
        <v>67</v>
      </c>
      <c r="C138" s="216"/>
      <c r="D138" s="4" t="s">
        <v>68</v>
      </c>
      <c r="E138" s="5">
        <f t="shared" ref="E138:G140" si="16">SUM(E135)</f>
        <v>0</v>
      </c>
      <c r="F138" s="5">
        <f t="shared" si="16"/>
        <v>799000</v>
      </c>
      <c r="G138" s="5">
        <f t="shared" si="16"/>
        <v>110124000</v>
      </c>
      <c r="H138" s="5">
        <f>SUM(E138:G138)</f>
        <v>110923000</v>
      </c>
    </row>
    <row r="139" spans="1:8" ht="23.1" customHeight="1" x14ac:dyDescent="0.3">
      <c r="A139" s="208"/>
      <c r="B139" s="216"/>
      <c r="C139" s="216"/>
      <c r="D139" s="4" t="s">
        <v>69</v>
      </c>
      <c r="E139" s="5">
        <f t="shared" si="16"/>
        <v>36780420</v>
      </c>
      <c r="F139" s="5">
        <f t="shared" si="16"/>
        <v>77406</v>
      </c>
      <c r="G139" s="5">
        <f t="shared" si="16"/>
        <v>0</v>
      </c>
      <c r="H139" s="5">
        <f>SUM(E139:G139)</f>
        <v>36857826</v>
      </c>
    </row>
    <row r="140" spans="1:8" ht="23.1" customHeight="1" x14ac:dyDescent="0.3">
      <c r="A140" s="209"/>
      <c r="B140" s="216"/>
      <c r="C140" s="216"/>
      <c r="D140" s="4" t="s">
        <v>70</v>
      </c>
      <c r="E140" s="5">
        <f t="shared" si="16"/>
        <v>36780420</v>
      </c>
      <c r="F140" s="5">
        <f t="shared" si="16"/>
        <v>-721594</v>
      </c>
      <c r="G140" s="5">
        <f t="shared" si="16"/>
        <v>-110124000</v>
      </c>
      <c r="H140" s="5">
        <f>SUM(E140:G140)</f>
        <v>-74065174</v>
      </c>
    </row>
    <row r="141" spans="1:8" ht="23.1" customHeight="1" x14ac:dyDescent="0.3">
      <c r="A141" s="216" t="s">
        <v>311</v>
      </c>
      <c r="B141" s="216"/>
      <c r="C141" s="216"/>
      <c r="D141" s="4" t="s">
        <v>68</v>
      </c>
      <c r="E141" s="5">
        <f t="shared" ref="E141:H142" si="17">SUM(E60+E75+E114+E126+E138)</f>
        <v>1018408000</v>
      </c>
      <c r="F141" s="5">
        <f t="shared" si="17"/>
        <v>60665000</v>
      </c>
      <c r="G141" s="5">
        <f t="shared" si="17"/>
        <v>134884000</v>
      </c>
      <c r="H141" s="5">
        <f t="shared" si="17"/>
        <v>1213957000</v>
      </c>
    </row>
    <row r="142" spans="1:8" ht="23.1" customHeight="1" x14ac:dyDescent="0.3">
      <c r="A142" s="216"/>
      <c r="B142" s="216"/>
      <c r="C142" s="216"/>
      <c r="D142" s="4" t="s">
        <v>69</v>
      </c>
      <c r="E142" s="5">
        <f t="shared" si="17"/>
        <v>1019577720</v>
      </c>
      <c r="F142" s="5">
        <f t="shared" si="17"/>
        <v>47424726</v>
      </c>
      <c r="G142" s="5">
        <f t="shared" si="17"/>
        <v>16845980</v>
      </c>
      <c r="H142" s="5">
        <f>SUM(E142:G142)</f>
        <v>1083848426</v>
      </c>
    </row>
    <row r="143" spans="1:8" ht="23.1" customHeight="1" x14ac:dyDescent="0.3">
      <c r="A143" s="216"/>
      <c r="B143" s="216"/>
      <c r="C143" s="216"/>
      <c r="D143" s="4" t="s">
        <v>70</v>
      </c>
      <c r="E143" s="5">
        <f>SUM(E142-E141)</f>
        <v>1169720</v>
      </c>
      <c r="F143" s="5">
        <f>SUM(F142-F141)</f>
        <v>-13240274</v>
      </c>
      <c r="G143" s="5">
        <f>SUM(G142-G141)</f>
        <v>-118038020</v>
      </c>
      <c r="H143" s="5">
        <f>SUM(H142-H141)</f>
        <v>-130108574</v>
      </c>
    </row>
    <row r="144" spans="1:8" ht="24.95" customHeight="1" x14ac:dyDescent="0.3">
      <c r="A144" s="216" t="s">
        <v>312</v>
      </c>
      <c r="B144" s="216"/>
      <c r="C144" s="216"/>
      <c r="D144" s="108" t="s">
        <v>12</v>
      </c>
      <c r="E144" s="5">
        <v>0</v>
      </c>
      <c r="F144" s="5"/>
      <c r="G144" s="5"/>
      <c r="H144" s="5">
        <f t="shared" ref="H144" si="18">SUM(E144:G144)</f>
        <v>0</v>
      </c>
    </row>
    <row r="145" spans="1:8" ht="24.95" customHeight="1" x14ac:dyDescent="0.3">
      <c r="A145" s="216"/>
      <c r="B145" s="216"/>
      <c r="C145" s="216"/>
      <c r="D145" s="108" t="s">
        <v>13</v>
      </c>
      <c r="E145" s="5">
        <f>세입결산서!E106-세출결산서!E142</f>
        <v>0</v>
      </c>
      <c r="F145" s="5">
        <v>6010731</v>
      </c>
      <c r="G145" s="5">
        <v>105777539</v>
      </c>
      <c r="H145" s="5">
        <f>SUM(E145:G145)</f>
        <v>111788270</v>
      </c>
    </row>
    <row r="146" spans="1:8" ht="24.95" customHeight="1" thickBot="1" x14ac:dyDescent="0.35">
      <c r="A146" s="228"/>
      <c r="B146" s="228"/>
      <c r="C146" s="228"/>
      <c r="D146" s="110" t="s">
        <v>14</v>
      </c>
      <c r="E146" s="114">
        <f>SUM(E145-E144)</f>
        <v>0</v>
      </c>
      <c r="F146" s="114">
        <f t="shared" ref="F146:H146" si="19">SUM(F145-F144)</f>
        <v>6010731</v>
      </c>
      <c r="G146" s="114">
        <f t="shared" si="19"/>
        <v>105777539</v>
      </c>
      <c r="H146" s="114">
        <f t="shared" si="19"/>
        <v>111788270</v>
      </c>
    </row>
    <row r="147" spans="1:8" ht="24.95" customHeight="1" thickTop="1" x14ac:dyDescent="0.3">
      <c r="A147" s="223" t="s">
        <v>71</v>
      </c>
      <c r="B147" s="223"/>
      <c r="C147" s="223"/>
      <c r="D147" s="109" t="s">
        <v>12</v>
      </c>
      <c r="E147" s="6">
        <f>SUM(E141+E144)</f>
        <v>1018408000</v>
      </c>
      <c r="F147" s="6">
        <f t="shared" ref="F147:H147" si="20">SUM(F141+F144)</f>
        <v>60665000</v>
      </c>
      <c r="G147" s="6">
        <f t="shared" si="20"/>
        <v>134884000</v>
      </c>
      <c r="H147" s="6">
        <f t="shared" si="20"/>
        <v>1213957000</v>
      </c>
    </row>
    <row r="148" spans="1:8" ht="24.95" customHeight="1" x14ac:dyDescent="0.3">
      <c r="A148" s="216"/>
      <c r="B148" s="216"/>
      <c r="C148" s="216"/>
      <c r="D148" s="108" t="s">
        <v>13</v>
      </c>
      <c r="E148" s="5">
        <f>SUM(E142+E145)</f>
        <v>1019577720</v>
      </c>
      <c r="F148" s="5">
        <f t="shared" ref="F148:H148" si="21">SUM(F142+F145)</f>
        <v>53435457</v>
      </c>
      <c r="G148" s="5">
        <f t="shared" si="21"/>
        <v>122623519</v>
      </c>
      <c r="H148" s="5">
        <f t="shared" si="21"/>
        <v>1195636696</v>
      </c>
    </row>
    <row r="149" spans="1:8" ht="24.95" customHeight="1" x14ac:dyDescent="0.3">
      <c r="A149" s="216"/>
      <c r="B149" s="216"/>
      <c r="C149" s="216"/>
      <c r="D149" s="108" t="s">
        <v>14</v>
      </c>
      <c r="E149" s="5">
        <f>SUM(E143+E146)</f>
        <v>1169720</v>
      </c>
      <c r="F149" s="5">
        <f>SUM(F143+F146)</f>
        <v>-7229543</v>
      </c>
      <c r="G149" s="5">
        <f t="shared" ref="G149:H149" si="22">SUM(G143+G146)</f>
        <v>-12260481</v>
      </c>
      <c r="H149" s="5">
        <f t="shared" si="22"/>
        <v>-18320304</v>
      </c>
    </row>
    <row r="150" spans="1:8" x14ac:dyDescent="0.3">
      <c r="E150" s="77"/>
      <c r="F150" s="77"/>
      <c r="G150" s="77"/>
      <c r="H150" s="77"/>
    </row>
  </sheetData>
  <mergeCells count="90">
    <mergeCell ref="A144:C146"/>
    <mergeCell ref="A147:C149"/>
    <mergeCell ref="F118:F119"/>
    <mergeCell ref="G118:G119"/>
    <mergeCell ref="H118:H119"/>
    <mergeCell ref="E118:E119"/>
    <mergeCell ref="A141:C143"/>
    <mergeCell ref="B138:C140"/>
    <mergeCell ref="B120:B125"/>
    <mergeCell ref="B126:C128"/>
    <mergeCell ref="A120:A128"/>
    <mergeCell ref="C132:C134"/>
    <mergeCell ref="C135:C137"/>
    <mergeCell ref="C120:C122"/>
    <mergeCell ref="C123:C125"/>
    <mergeCell ref="C129:C131"/>
    <mergeCell ref="A117:D117"/>
    <mergeCell ref="A118:C118"/>
    <mergeCell ref="D118:D119"/>
    <mergeCell ref="B81:B101"/>
    <mergeCell ref="C81:C83"/>
    <mergeCell ref="C84:C86"/>
    <mergeCell ref="C96:C98"/>
    <mergeCell ref="C99:C101"/>
    <mergeCell ref="C87:C89"/>
    <mergeCell ref="G40:G41"/>
    <mergeCell ref="H40:H41"/>
    <mergeCell ref="E79:E80"/>
    <mergeCell ref="A6:A38"/>
    <mergeCell ref="G79:G80"/>
    <mergeCell ref="H79:H80"/>
    <mergeCell ref="A42:A62"/>
    <mergeCell ref="C57:C59"/>
    <mergeCell ref="B42:B59"/>
    <mergeCell ref="F79:F80"/>
    <mergeCell ref="E40:E41"/>
    <mergeCell ref="F40:F41"/>
    <mergeCell ref="A63:A77"/>
    <mergeCell ref="B63:B74"/>
    <mergeCell ref="A78:D78"/>
    <mergeCell ref="C12:C14"/>
    <mergeCell ref="C24:C26"/>
    <mergeCell ref="B27:B35"/>
    <mergeCell ref="C27:C29"/>
    <mergeCell ref="C15:C17"/>
    <mergeCell ref="C18:C20"/>
    <mergeCell ref="C21:C23"/>
    <mergeCell ref="C30:C32"/>
    <mergeCell ref="B6:B26"/>
    <mergeCell ref="C6:C8"/>
    <mergeCell ref="C9:C11"/>
    <mergeCell ref="C33:C35"/>
    <mergeCell ref="A1:H1"/>
    <mergeCell ref="A2:D2"/>
    <mergeCell ref="A3:D3"/>
    <mergeCell ref="A4:C4"/>
    <mergeCell ref="D4:D5"/>
    <mergeCell ref="E4:E5"/>
    <mergeCell ref="F4:F5"/>
    <mergeCell ref="G4:G5"/>
    <mergeCell ref="H4:H5"/>
    <mergeCell ref="B129:B137"/>
    <mergeCell ref="A129:A140"/>
    <mergeCell ref="C36:C38"/>
    <mergeCell ref="B36:B38"/>
    <mergeCell ref="C69:C71"/>
    <mergeCell ref="C72:C74"/>
    <mergeCell ref="B75:C77"/>
    <mergeCell ref="C45:C47"/>
    <mergeCell ref="C48:C50"/>
    <mergeCell ref="C54:C56"/>
    <mergeCell ref="C66:C68"/>
    <mergeCell ref="B60:C62"/>
    <mergeCell ref="C63:C65"/>
    <mergeCell ref="C42:C44"/>
    <mergeCell ref="C51:C53"/>
    <mergeCell ref="A39:D39"/>
    <mergeCell ref="A40:C40"/>
    <mergeCell ref="D40:D41"/>
    <mergeCell ref="A79:C79"/>
    <mergeCell ref="D79:D80"/>
    <mergeCell ref="A81:A116"/>
    <mergeCell ref="C93:C95"/>
    <mergeCell ref="C105:C107"/>
    <mergeCell ref="C111:C113"/>
    <mergeCell ref="B114:C116"/>
    <mergeCell ref="C108:C110"/>
    <mergeCell ref="B102:B113"/>
    <mergeCell ref="C102:C104"/>
    <mergeCell ref="C90:C92"/>
  </mergeCells>
  <phoneticPr fontId="1" type="noConversion"/>
  <pageMargins left="0.70866141732283472" right="0.70866141732283472" top="1.1811023622047245" bottom="0.59055118110236227" header="0" footer="0"/>
  <pageSetup paperSize="9" scale="98" orientation="portrait" r:id="rId1"/>
  <rowBreaks count="3" manualBreakCount="3">
    <brk id="38" max="16383" man="1"/>
    <brk id="77" max="16383" man="1"/>
    <brk id="11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1"/>
  <sheetViews>
    <sheetView workbookViewId="0">
      <selection activeCell="L3" sqref="L3"/>
    </sheetView>
  </sheetViews>
  <sheetFormatPr defaultRowHeight="16.5" x14ac:dyDescent="0.3"/>
  <cols>
    <col min="1" max="10" width="7.125" customWidth="1"/>
  </cols>
  <sheetData>
    <row r="1" spans="1:10" ht="30" customHeight="1" x14ac:dyDescent="0.3">
      <c r="A1" s="231" t="s">
        <v>73</v>
      </c>
      <c r="B1" s="232"/>
      <c r="C1" s="232"/>
      <c r="D1" s="232"/>
      <c r="E1" s="232"/>
      <c r="F1" s="232"/>
      <c r="G1" s="232"/>
      <c r="H1" s="232"/>
      <c r="I1" s="232"/>
      <c r="J1" s="232"/>
    </row>
    <row r="2" spans="1:10" ht="30" customHeight="1" x14ac:dyDescent="0.3">
      <c r="A2" s="8"/>
      <c r="B2" s="9"/>
      <c r="C2" s="9"/>
      <c r="D2" s="9"/>
      <c r="E2" s="9"/>
      <c r="F2" s="9"/>
      <c r="G2" s="9"/>
      <c r="H2" s="9"/>
      <c r="I2" s="9"/>
      <c r="J2" s="9"/>
    </row>
    <row r="3" spans="1:10" ht="18" customHeight="1" x14ac:dyDescent="0.3">
      <c r="A3" s="227" t="s">
        <v>339</v>
      </c>
      <c r="B3" s="227"/>
      <c r="C3" s="227"/>
      <c r="D3" s="227"/>
      <c r="E3" s="7"/>
      <c r="F3" s="7"/>
      <c r="G3" s="7"/>
      <c r="H3" s="7"/>
      <c r="I3" s="7"/>
      <c r="J3" s="7"/>
    </row>
    <row r="4" spans="1:10" ht="18" customHeight="1" x14ac:dyDescent="0.3">
      <c r="A4" s="233" t="s">
        <v>74</v>
      </c>
      <c r="B4" s="233"/>
      <c r="C4" s="233"/>
      <c r="D4" s="233"/>
      <c r="E4" s="10"/>
      <c r="F4" s="10"/>
      <c r="G4" s="10"/>
      <c r="H4" s="234" t="s">
        <v>267</v>
      </c>
      <c r="I4" s="234"/>
      <c r="J4" s="234"/>
    </row>
    <row r="5" spans="1:10" ht="21" customHeight="1" x14ac:dyDescent="0.3">
      <c r="A5" s="229" t="s">
        <v>75</v>
      </c>
      <c r="B5" s="230"/>
      <c r="C5" s="230"/>
      <c r="D5" s="235" t="s">
        <v>185</v>
      </c>
      <c r="E5" s="235" t="s">
        <v>76</v>
      </c>
      <c r="F5" s="235" t="s">
        <v>77</v>
      </c>
      <c r="G5" s="235" t="s">
        <v>78</v>
      </c>
      <c r="H5" s="235" t="s">
        <v>79</v>
      </c>
      <c r="I5" s="235" t="s">
        <v>80</v>
      </c>
      <c r="J5" s="237" t="s">
        <v>81</v>
      </c>
    </row>
    <row r="6" spans="1:10" ht="30" customHeight="1" thickBot="1" x14ac:dyDescent="0.35">
      <c r="A6" s="11" t="s">
        <v>82</v>
      </c>
      <c r="B6" s="11" t="s">
        <v>83</v>
      </c>
      <c r="C6" s="11" t="s">
        <v>84</v>
      </c>
      <c r="D6" s="236"/>
      <c r="E6" s="236"/>
      <c r="F6" s="236"/>
      <c r="G6" s="236"/>
      <c r="H6" s="236"/>
      <c r="I6" s="236"/>
      <c r="J6" s="236"/>
    </row>
    <row r="7" spans="1:10" ht="27" customHeight="1" thickTop="1" x14ac:dyDescent="0.3">
      <c r="A7" s="143"/>
      <c r="B7" s="143"/>
      <c r="C7" s="143"/>
      <c r="D7" s="146" t="s">
        <v>338</v>
      </c>
      <c r="E7" s="144"/>
      <c r="F7" s="145"/>
      <c r="G7" s="144"/>
      <c r="H7" s="144"/>
      <c r="I7" s="144"/>
      <c r="J7" s="142"/>
    </row>
    <row r="8" spans="1:10" x14ac:dyDescent="0.3">
      <c r="A8" s="66"/>
      <c r="B8" s="66"/>
      <c r="C8" s="66"/>
      <c r="D8" s="66"/>
      <c r="E8" s="66"/>
      <c r="F8" s="66"/>
      <c r="G8" s="66"/>
      <c r="H8" s="66"/>
      <c r="I8" s="66"/>
      <c r="J8" s="66"/>
    </row>
    <row r="9" spans="1:10" x14ac:dyDescent="0.3">
      <c r="A9" s="66"/>
      <c r="B9" s="66"/>
      <c r="C9" s="66"/>
      <c r="D9" s="66"/>
      <c r="E9" s="66"/>
      <c r="F9" s="66"/>
      <c r="G9" s="66"/>
      <c r="H9" s="66"/>
      <c r="I9" s="66"/>
      <c r="J9" s="66"/>
    </row>
    <row r="10" spans="1:10" x14ac:dyDescent="0.3">
      <c r="A10" s="66"/>
      <c r="B10" s="66"/>
      <c r="C10" s="66"/>
      <c r="D10" s="66"/>
      <c r="E10" s="66"/>
      <c r="F10" s="66"/>
      <c r="G10" s="66"/>
      <c r="H10" s="66"/>
      <c r="I10" s="66"/>
      <c r="J10" s="66"/>
    </row>
    <row r="11" spans="1:10" x14ac:dyDescent="0.3">
      <c r="A11" s="66"/>
      <c r="B11" s="66"/>
      <c r="C11" s="66"/>
      <c r="D11" s="66"/>
      <c r="E11" s="66"/>
      <c r="F11" s="66"/>
      <c r="G11" s="66"/>
      <c r="H11" s="66"/>
      <c r="I11" s="66"/>
      <c r="J11" s="66"/>
    </row>
  </sheetData>
  <mergeCells count="12">
    <mergeCell ref="A5:C5"/>
    <mergeCell ref="A1:J1"/>
    <mergeCell ref="A4:D4"/>
    <mergeCell ref="H4:J4"/>
    <mergeCell ref="D5:D6"/>
    <mergeCell ref="E5:E6"/>
    <mergeCell ref="F5:F6"/>
    <mergeCell ref="G5:G6"/>
    <mergeCell ref="H5:H6"/>
    <mergeCell ref="I5:I6"/>
    <mergeCell ref="J5:J6"/>
    <mergeCell ref="A3:D3"/>
  </mergeCells>
  <phoneticPr fontId="1" type="noConversion"/>
  <pageMargins left="0.51" right="0.4" top="1.1811023622047245" bottom="0.74803149606299213" header="0.17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6"/>
  <sheetViews>
    <sheetView workbookViewId="0">
      <selection activeCell="A4" sqref="A4:B4"/>
    </sheetView>
  </sheetViews>
  <sheetFormatPr defaultRowHeight="16.5" x14ac:dyDescent="0.3"/>
  <cols>
    <col min="1" max="1" width="12" customWidth="1"/>
    <col min="2" max="2" width="13.125" customWidth="1"/>
    <col min="3" max="3" width="21.125" customWidth="1"/>
    <col min="4" max="4" width="19.5" customWidth="1"/>
    <col min="5" max="5" width="14.625" customWidth="1"/>
  </cols>
  <sheetData>
    <row r="1" spans="1:5" ht="30" customHeight="1" x14ac:dyDescent="0.3">
      <c r="A1" s="238" t="s">
        <v>92</v>
      </c>
      <c r="B1" s="238"/>
      <c r="C1" s="238"/>
      <c r="D1" s="238"/>
      <c r="E1" s="238"/>
    </row>
    <row r="2" spans="1:5" ht="30" customHeight="1" x14ac:dyDescent="0.3">
      <c r="A2" s="13"/>
      <c r="B2" s="13"/>
      <c r="C2" s="13"/>
      <c r="D2" s="13"/>
      <c r="E2" s="13"/>
    </row>
    <row r="3" spans="1:5" ht="18" customHeight="1" x14ac:dyDescent="0.3">
      <c r="A3" s="227" t="s">
        <v>339</v>
      </c>
      <c r="B3" s="227"/>
      <c r="C3" s="227"/>
      <c r="D3" s="227"/>
      <c r="E3" s="13"/>
    </row>
    <row r="4" spans="1:5" ht="18" customHeight="1" x14ac:dyDescent="0.3">
      <c r="A4" s="239" t="s">
        <v>74</v>
      </c>
      <c r="B4" s="239"/>
      <c r="C4" s="14"/>
      <c r="D4" s="240" t="s">
        <v>268</v>
      </c>
      <c r="E4" s="240"/>
    </row>
    <row r="5" spans="1:5" ht="30" customHeight="1" thickBot="1" x14ac:dyDescent="0.35">
      <c r="A5" s="15" t="s">
        <v>85</v>
      </c>
      <c r="B5" s="15" t="s">
        <v>86</v>
      </c>
      <c r="C5" s="15" t="s">
        <v>87</v>
      </c>
      <c r="D5" s="15" t="s">
        <v>88</v>
      </c>
      <c r="E5" s="15" t="s">
        <v>89</v>
      </c>
    </row>
    <row r="6" spans="1:5" ht="99.95" customHeight="1" thickTop="1" x14ac:dyDescent="0.3">
      <c r="A6" s="57"/>
      <c r="B6" s="64"/>
      <c r="C6" s="68" t="s">
        <v>190</v>
      </c>
      <c r="D6" s="65"/>
      <c r="E6" s="65"/>
    </row>
  </sheetData>
  <mergeCells count="4">
    <mergeCell ref="A1:E1"/>
    <mergeCell ref="A4:B4"/>
    <mergeCell ref="D4:E4"/>
    <mergeCell ref="A3:D3"/>
  </mergeCells>
  <phoneticPr fontId="1" type="noConversion"/>
  <pageMargins left="0.70866141732283472" right="0.70866141732283472" top="1.1811023622047245" bottom="0.74803149606299213" header="0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6"/>
  <sheetViews>
    <sheetView workbookViewId="0">
      <selection activeCell="A4" sqref="A4:B4"/>
    </sheetView>
  </sheetViews>
  <sheetFormatPr defaultRowHeight="16.5" x14ac:dyDescent="0.3"/>
  <cols>
    <col min="1" max="1" width="13.625" customWidth="1"/>
    <col min="2" max="2" width="13" customWidth="1"/>
    <col min="3" max="3" width="13.5" customWidth="1"/>
    <col min="4" max="5" width="13.125" customWidth="1"/>
    <col min="6" max="6" width="13.625" customWidth="1"/>
  </cols>
  <sheetData>
    <row r="1" spans="1:6" ht="30" customHeight="1" x14ac:dyDescent="0.3">
      <c r="A1" s="231" t="s">
        <v>98</v>
      </c>
      <c r="B1" s="231"/>
      <c r="C1" s="231"/>
      <c r="D1" s="231"/>
      <c r="E1" s="231"/>
      <c r="F1" s="231"/>
    </row>
    <row r="2" spans="1:6" ht="30" customHeight="1" x14ac:dyDescent="0.3">
      <c r="A2" s="8"/>
      <c r="B2" s="8"/>
      <c r="C2" s="8"/>
      <c r="D2" s="8"/>
      <c r="E2" s="8"/>
      <c r="F2" s="16"/>
    </row>
    <row r="3" spans="1:6" ht="18" customHeight="1" x14ac:dyDescent="0.3">
      <c r="A3" s="227" t="s">
        <v>339</v>
      </c>
      <c r="B3" s="227"/>
      <c r="C3" s="227"/>
      <c r="D3" s="227"/>
      <c r="E3" s="8"/>
      <c r="F3" s="16"/>
    </row>
    <row r="4" spans="1:6" ht="18" customHeight="1" x14ac:dyDescent="0.3">
      <c r="A4" s="241" t="s">
        <v>74</v>
      </c>
      <c r="B4" s="241"/>
      <c r="C4" s="10"/>
      <c r="F4" s="95" t="s">
        <v>268</v>
      </c>
    </row>
    <row r="5" spans="1:6" ht="30" customHeight="1" thickBot="1" x14ac:dyDescent="0.35">
      <c r="A5" s="37" t="s">
        <v>126</v>
      </c>
      <c r="B5" s="11" t="s">
        <v>93</v>
      </c>
      <c r="C5" s="11" t="s">
        <v>94</v>
      </c>
      <c r="D5" s="11" t="s">
        <v>95</v>
      </c>
      <c r="E5" s="11" t="s">
        <v>96</v>
      </c>
      <c r="F5" s="17" t="s">
        <v>97</v>
      </c>
    </row>
    <row r="6" spans="1:6" ht="99.95" customHeight="1" thickTop="1" x14ac:dyDescent="0.3">
      <c r="A6" s="12"/>
      <c r="B6" s="12"/>
      <c r="C6" s="18" t="s">
        <v>90</v>
      </c>
      <c r="D6" s="19" t="s">
        <v>91</v>
      </c>
      <c r="E6" s="12"/>
      <c r="F6" s="20"/>
    </row>
  </sheetData>
  <mergeCells count="3">
    <mergeCell ref="A4:B4"/>
    <mergeCell ref="A1:F1"/>
    <mergeCell ref="A3:D3"/>
  </mergeCells>
  <phoneticPr fontId="1" type="noConversion"/>
  <pageMargins left="0.70866141732283472" right="0.70866141732283472" top="1.1811023622047245" bottom="0.74803149606299213" header="0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26"/>
  <sheetViews>
    <sheetView workbookViewId="0">
      <selection activeCell="J2" sqref="J2"/>
    </sheetView>
  </sheetViews>
  <sheetFormatPr defaultRowHeight="16.5" x14ac:dyDescent="0.3"/>
  <cols>
    <col min="1" max="1" width="8.75" customWidth="1"/>
    <col min="3" max="3" width="11.875" customWidth="1"/>
    <col min="4" max="4" width="11.625" customWidth="1"/>
    <col min="6" max="6" width="8.125" customWidth="1"/>
    <col min="7" max="7" width="10.75" customWidth="1"/>
    <col min="8" max="8" width="11.875" customWidth="1"/>
    <col min="9" max="9" width="11.875" bestFit="1" customWidth="1"/>
  </cols>
  <sheetData>
    <row r="1" spans="1:9" ht="30" customHeight="1" x14ac:dyDescent="0.3">
      <c r="A1" s="242" t="s">
        <v>230</v>
      </c>
      <c r="B1" s="242"/>
      <c r="C1" s="242"/>
      <c r="D1" s="242"/>
      <c r="E1" s="242"/>
      <c r="F1" s="242"/>
      <c r="G1" s="242"/>
      <c r="H1" s="242"/>
    </row>
    <row r="2" spans="1:9" ht="30" customHeight="1" x14ac:dyDescent="0.3">
      <c r="A2" s="76"/>
      <c r="B2" s="76"/>
      <c r="C2" s="76"/>
      <c r="D2" s="76"/>
      <c r="E2" s="76"/>
      <c r="F2" s="76"/>
      <c r="G2" s="76"/>
      <c r="H2" s="76"/>
    </row>
    <row r="3" spans="1:9" ht="18" customHeight="1" x14ac:dyDescent="0.3">
      <c r="A3" s="227" t="s">
        <v>339</v>
      </c>
      <c r="B3" s="227"/>
      <c r="C3" s="227"/>
      <c r="D3" s="227"/>
      <c r="E3" s="76"/>
      <c r="F3" s="76"/>
      <c r="G3" s="76"/>
      <c r="H3" s="76"/>
    </row>
    <row r="4" spans="1:9" ht="18" customHeight="1" x14ac:dyDescent="0.3">
      <c r="A4" s="243" t="s">
        <v>219</v>
      </c>
      <c r="B4" s="243"/>
      <c r="C4" s="243"/>
      <c r="D4" s="243"/>
      <c r="E4" s="243"/>
      <c r="F4" s="1"/>
      <c r="G4" s="244" t="s">
        <v>220</v>
      </c>
      <c r="H4" s="244"/>
    </row>
    <row r="5" spans="1:9" ht="18" customHeight="1" x14ac:dyDescent="0.3">
      <c r="A5" s="245" t="s">
        <v>221</v>
      </c>
      <c r="B5" s="245"/>
      <c r="C5" s="245"/>
      <c r="D5" s="245"/>
      <c r="E5" s="245" t="s">
        <v>222</v>
      </c>
      <c r="F5" s="245"/>
      <c r="G5" s="245"/>
      <c r="H5" s="245"/>
    </row>
    <row r="6" spans="1:9" ht="18" customHeight="1" x14ac:dyDescent="0.3">
      <c r="A6" s="245" t="s">
        <v>231</v>
      </c>
      <c r="B6" s="245"/>
      <c r="C6" s="245"/>
      <c r="D6" s="245" t="s">
        <v>223</v>
      </c>
      <c r="E6" s="245" t="s">
        <v>231</v>
      </c>
      <c r="F6" s="245"/>
      <c r="G6" s="245"/>
      <c r="H6" s="245" t="s">
        <v>223</v>
      </c>
    </row>
    <row r="7" spans="1:9" ht="18" customHeight="1" thickBot="1" x14ac:dyDescent="0.35">
      <c r="A7" s="163" t="s">
        <v>224</v>
      </c>
      <c r="B7" s="163" t="s">
        <v>225</v>
      </c>
      <c r="C7" s="163" t="s">
        <v>10</v>
      </c>
      <c r="D7" s="246"/>
      <c r="E7" s="163" t="s">
        <v>224</v>
      </c>
      <c r="F7" s="163" t="s">
        <v>225</v>
      </c>
      <c r="G7" s="163" t="s">
        <v>10</v>
      </c>
      <c r="H7" s="246"/>
    </row>
    <row r="8" spans="1:9" ht="30" customHeight="1" thickTop="1" x14ac:dyDescent="0.3">
      <c r="A8" s="214" t="s">
        <v>226</v>
      </c>
      <c r="B8" s="208" t="s">
        <v>226</v>
      </c>
      <c r="C8" s="155" t="s">
        <v>227</v>
      </c>
      <c r="D8" s="81">
        <v>0</v>
      </c>
      <c r="E8" s="250" t="s">
        <v>232</v>
      </c>
      <c r="F8" s="250" t="s">
        <v>233</v>
      </c>
      <c r="G8" s="153" t="s">
        <v>234</v>
      </c>
      <c r="H8" s="81">
        <v>2264630</v>
      </c>
    </row>
    <row r="9" spans="1:9" ht="30" customHeight="1" x14ac:dyDescent="0.3">
      <c r="A9" s="209"/>
      <c r="B9" s="209"/>
      <c r="C9" s="149" t="s">
        <v>228</v>
      </c>
      <c r="D9" s="3">
        <v>13740256</v>
      </c>
      <c r="E9" s="208"/>
      <c r="F9" s="208"/>
      <c r="G9" s="149" t="s">
        <v>47</v>
      </c>
      <c r="H9" s="3">
        <v>5444390</v>
      </c>
    </row>
    <row r="10" spans="1:9" ht="30" customHeight="1" x14ac:dyDescent="0.3">
      <c r="A10" s="207" t="s">
        <v>229</v>
      </c>
      <c r="B10" s="207" t="s">
        <v>229</v>
      </c>
      <c r="C10" s="150" t="s">
        <v>340</v>
      </c>
      <c r="D10" s="3">
        <v>900000</v>
      </c>
      <c r="E10" s="208"/>
      <c r="F10" s="208"/>
      <c r="G10" s="149" t="s">
        <v>48</v>
      </c>
      <c r="H10" s="3">
        <v>445200</v>
      </c>
    </row>
    <row r="11" spans="1:9" ht="30" customHeight="1" x14ac:dyDescent="0.3">
      <c r="A11" s="209"/>
      <c r="B11" s="209"/>
      <c r="C11" s="150" t="s">
        <v>341</v>
      </c>
      <c r="D11" s="3">
        <v>107983263</v>
      </c>
      <c r="E11" s="208"/>
      <c r="F11" s="208"/>
      <c r="G11" s="157" t="s">
        <v>49</v>
      </c>
      <c r="H11" s="164">
        <v>0</v>
      </c>
    </row>
    <row r="12" spans="1:9" ht="30" customHeight="1" x14ac:dyDescent="0.3">
      <c r="A12" s="154"/>
      <c r="B12" s="154"/>
      <c r="C12" s="154"/>
      <c r="D12" s="165"/>
      <c r="E12" s="208"/>
      <c r="F12" s="208"/>
      <c r="G12" s="157" t="s">
        <v>321</v>
      </c>
      <c r="H12" s="164">
        <v>0</v>
      </c>
    </row>
    <row r="13" spans="1:9" ht="30" customHeight="1" x14ac:dyDescent="0.3">
      <c r="A13" s="166"/>
      <c r="B13" s="166"/>
      <c r="C13" s="166"/>
      <c r="D13" s="165"/>
      <c r="E13" s="209"/>
      <c r="F13" s="209"/>
      <c r="G13" s="151" t="s">
        <v>291</v>
      </c>
      <c r="H13" s="167">
        <f>SUM(H8:H12)</f>
        <v>8154220</v>
      </c>
      <c r="I13" s="77"/>
    </row>
    <row r="14" spans="1:9" ht="30" customHeight="1" x14ac:dyDescent="0.3">
      <c r="A14" s="166"/>
      <c r="B14" s="166"/>
      <c r="C14" s="166"/>
      <c r="D14" s="165"/>
      <c r="E14" s="208" t="s">
        <v>322</v>
      </c>
      <c r="F14" s="208" t="s">
        <v>323</v>
      </c>
      <c r="G14" s="150" t="s">
        <v>51</v>
      </c>
      <c r="H14" s="3">
        <v>0</v>
      </c>
      <c r="I14" s="77"/>
    </row>
    <row r="15" spans="1:9" ht="30" customHeight="1" x14ac:dyDescent="0.3">
      <c r="A15" s="166"/>
      <c r="B15" s="166"/>
      <c r="C15" s="166"/>
      <c r="D15" s="165"/>
      <c r="E15" s="208"/>
      <c r="F15" s="208"/>
      <c r="G15" s="150" t="s">
        <v>294</v>
      </c>
      <c r="H15" s="3">
        <v>1606000</v>
      </c>
      <c r="I15" s="77"/>
    </row>
    <row r="16" spans="1:9" ht="30" customHeight="1" x14ac:dyDescent="0.3">
      <c r="A16" s="166"/>
      <c r="B16" s="166"/>
      <c r="C16" s="166"/>
      <c r="D16" s="165"/>
      <c r="E16" s="209"/>
      <c r="F16" s="209"/>
      <c r="G16" s="168" t="s">
        <v>291</v>
      </c>
      <c r="H16" s="5">
        <f>SUM(H14:H15)</f>
        <v>1606000</v>
      </c>
      <c r="I16" s="77"/>
    </row>
    <row r="17" spans="1:9" ht="30" customHeight="1" x14ac:dyDescent="0.3">
      <c r="A17" s="166"/>
      <c r="B17" s="166"/>
      <c r="C17" s="166"/>
      <c r="D17" s="165"/>
      <c r="E17" s="207" t="s">
        <v>236</v>
      </c>
      <c r="F17" s="207" t="s">
        <v>233</v>
      </c>
      <c r="G17" s="150" t="s">
        <v>17</v>
      </c>
      <c r="H17" s="3">
        <v>843920</v>
      </c>
      <c r="I17" s="77"/>
    </row>
    <row r="18" spans="1:9" ht="30" customHeight="1" x14ac:dyDescent="0.3">
      <c r="A18" s="166"/>
      <c r="B18" s="166"/>
      <c r="C18" s="166"/>
      <c r="D18" s="165"/>
      <c r="E18" s="208"/>
      <c r="F18" s="208"/>
      <c r="G18" s="150" t="s">
        <v>235</v>
      </c>
      <c r="H18" s="3">
        <v>720000</v>
      </c>
    </row>
    <row r="19" spans="1:9" ht="30" customHeight="1" x14ac:dyDescent="0.3">
      <c r="A19" s="166"/>
      <c r="B19" s="166"/>
      <c r="C19" s="166"/>
      <c r="D19" s="165"/>
      <c r="E19" s="208"/>
      <c r="F19" s="208"/>
      <c r="G19" s="150" t="s">
        <v>342</v>
      </c>
      <c r="H19" s="3">
        <v>0</v>
      </c>
    </row>
    <row r="20" spans="1:9" ht="30" customHeight="1" x14ac:dyDescent="0.3">
      <c r="A20" s="166"/>
      <c r="B20" s="166"/>
      <c r="C20" s="166"/>
      <c r="D20" s="165"/>
      <c r="E20" s="208"/>
      <c r="F20" s="208"/>
      <c r="G20" s="150" t="s">
        <v>343</v>
      </c>
      <c r="H20" s="3">
        <v>106500</v>
      </c>
    </row>
    <row r="21" spans="1:9" ht="30" customHeight="1" x14ac:dyDescent="0.3">
      <c r="A21" s="166"/>
      <c r="B21" s="166"/>
      <c r="C21" s="166"/>
      <c r="D21" s="165"/>
      <c r="E21" s="208"/>
      <c r="F21" s="208"/>
      <c r="G21" s="150" t="s">
        <v>58</v>
      </c>
      <c r="H21" s="3">
        <v>5415340</v>
      </c>
    </row>
    <row r="22" spans="1:9" ht="30" customHeight="1" x14ac:dyDescent="0.3">
      <c r="A22" s="166"/>
      <c r="B22" s="166"/>
      <c r="C22" s="166"/>
      <c r="D22" s="165"/>
      <c r="E22" s="208"/>
      <c r="F22" s="209"/>
      <c r="G22" s="151" t="s">
        <v>291</v>
      </c>
      <c r="H22" s="5">
        <f>SUM(H17:H21)</f>
        <v>7085760</v>
      </c>
    </row>
    <row r="23" spans="1:9" ht="30" customHeight="1" x14ac:dyDescent="0.3">
      <c r="A23" s="166"/>
      <c r="B23" s="166"/>
      <c r="C23" s="166"/>
      <c r="D23" s="165"/>
      <c r="E23" s="208"/>
      <c r="F23" s="207" t="s">
        <v>236</v>
      </c>
      <c r="G23" s="152" t="s">
        <v>237</v>
      </c>
      <c r="H23" s="164">
        <v>0</v>
      </c>
    </row>
    <row r="24" spans="1:9" ht="30" customHeight="1" x14ac:dyDescent="0.3">
      <c r="A24" s="166"/>
      <c r="B24" s="166"/>
      <c r="C24" s="166"/>
      <c r="D24" s="165"/>
      <c r="E24" s="208"/>
      <c r="F24" s="208"/>
      <c r="G24" s="152" t="s">
        <v>238</v>
      </c>
      <c r="H24" s="164">
        <v>0</v>
      </c>
    </row>
    <row r="25" spans="1:9" ht="30" customHeight="1" thickBot="1" x14ac:dyDescent="0.35">
      <c r="A25" s="169"/>
      <c r="B25" s="169"/>
      <c r="C25" s="169"/>
      <c r="D25" s="170"/>
      <c r="E25" s="224"/>
      <c r="F25" s="224"/>
      <c r="G25" s="171" t="s">
        <v>291</v>
      </c>
      <c r="H25" s="172">
        <f>SUM(H23:H24)</f>
        <v>0</v>
      </c>
    </row>
    <row r="26" spans="1:9" ht="42" customHeight="1" thickTop="1" x14ac:dyDescent="0.3">
      <c r="A26" s="247" t="s">
        <v>67</v>
      </c>
      <c r="B26" s="248"/>
      <c r="C26" s="249"/>
      <c r="D26" s="173">
        <f>SUM(D8:D22)</f>
        <v>122623519</v>
      </c>
      <c r="E26" s="247" t="s">
        <v>67</v>
      </c>
      <c r="F26" s="248"/>
      <c r="G26" s="249"/>
      <c r="H26" s="174">
        <f>SUM(H25,H22,H16,H13)</f>
        <v>16845980</v>
      </c>
    </row>
  </sheetData>
  <mergeCells count="23">
    <mergeCell ref="A8:A9"/>
    <mergeCell ref="B8:B9"/>
    <mergeCell ref="A26:C26"/>
    <mergeCell ref="E26:G26"/>
    <mergeCell ref="E8:E13"/>
    <mergeCell ref="F8:F13"/>
    <mergeCell ref="E14:E16"/>
    <mergeCell ref="F14:F16"/>
    <mergeCell ref="F23:F25"/>
    <mergeCell ref="E17:E25"/>
    <mergeCell ref="F17:F22"/>
    <mergeCell ref="A10:A11"/>
    <mergeCell ref="B10:B11"/>
    <mergeCell ref="A6:C6"/>
    <mergeCell ref="D6:D7"/>
    <mergeCell ref="E6:G6"/>
    <mergeCell ref="H6:H7"/>
    <mergeCell ref="A3:D3"/>
    <mergeCell ref="A1:H1"/>
    <mergeCell ref="A4:E4"/>
    <mergeCell ref="G4:H4"/>
    <mergeCell ref="A5:D5"/>
    <mergeCell ref="E5:H5"/>
  </mergeCells>
  <phoneticPr fontId="1" type="noConversion"/>
  <pageMargins left="0.70866141732283472" right="0.70866141732283472" top="1.1811023622047245" bottom="0.47244094488188981" header="0" footer="0"/>
  <pageSetup paperSize="9" scale="9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7"/>
  <sheetViews>
    <sheetView tabSelected="1" topLeftCell="A25" workbookViewId="0">
      <selection activeCell="I27" sqref="I27"/>
    </sheetView>
  </sheetViews>
  <sheetFormatPr defaultRowHeight="16.5" x14ac:dyDescent="0.3"/>
  <cols>
    <col min="1" max="1" width="10.375" customWidth="1"/>
    <col min="2" max="2" width="13.375" customWidth="1"/>
    <col min="3" max="3" width="13.25" customWidth="1"/>
    <col min="4" max="4" width="13.75" customWidth="1"/>
    <col min="5" max="5" width="14.25" style="79" customWidth="1"/>
    <col min="6" max="6" width="14.75" customWidth="1"/>
  </cols>
  <sheetData>
    <row r="1" spans="1:7" ht="30" customHeight="1" x14ac:dyDescent="0.3">
      <c r="A1" s="231" t="s">
        <v>253</v>
      </c>
      <c r="B1" s="231"/>
      <c r="C1" s="231"/>
      <c r="D1" s="231"/>
      <c r="E1" s="231"/>
      <c r="F1" s="231"/>
    </row>
    <row r="2" spans="1:7" ht="12" customHeight="1" x14ac:dyDescent="0.3"/>
    <row r="3" spans="1:7" ht="18" customHeight="1" x14ac:dyDescent="0.3">
      <c r="A3" s="226" t="s">
        <v>339</v>
      </c>
      <c r="B3" s="226"/>
      <c r="C3" s="226"/>
      <c r="D3" s="226"/>
      <c r="E3" s="175"/>
      <c r="F3" s="176"/>
    </row>
    <row r="4" spans="1:7" ht="18" customHeight="1" x14ac:dyDescent="0.3">
      <c r="A4" s="256" t="s">
        <v>72</v>
      </c>
      <c r="B4" s="256"/>
      <c r="C4" s="256"/>
      <c r="D4" s="177"/>
      <c r="E4" s="175"/>
      <c r="F4" s="158" t="s">
        <v>269</v>
      </c>
    </row>
    <row r="5" spans="1:7" x14ac:dyDescent="0.3">
      <c r="A5" s="212" t="s">
        <v>239</v>
      </c>
      <c r="B5" s="212"/>
      <c r="C5" s="212"/>
      <c r="D5" s="212"/>
      <c r="E5" s="253" t="s">
        <v>242</v>
      </c>
      <c r="F5" s="212" t="s">
        <v>251</v>
      </c>
      <c r="G5" s="1"/>
    </row>
    <row r="6" spans="1:7" ht="17.25" thickBot="1" x14ac:dyDescent="0.35">
      <c r="A6" s="161" t="s">
        <v>8</v>
      </c>
      <c r="B6" s="161" t="s">
        <v>240</v>
      </c>
      <c r="C6" s="161" t="s">
        <v>10</v>
      </c>
      <c r="D6" s="161" t="s">
        <v>241</v>
      </c>
      <c r="E6" s="254"/>
      <c r="F6" s="255"/>
      <c r="G6" s="1"/>
    </row>
    <row r="7" spans="1:7" ht="21" customHeight="1" thickTop="1" x14ac:dyDescent="0.3">
      <c r="A7" s="121" t="s">
        <v>243</v>
      </c>
      <c r="B7" s="121" t="s">
        <v>193</v>
      </c>
      <c r="C7" s="121" t="s">
        <v>15</v>
      </c>
      <c r="D7" s="155" t="s">
        <v>244</v>
      </c>
      <c r="E7" s="81">
        <v>484777000</v>
      </c>
      <c r="F7" s="82" t="s">
        <v>355</v>
      </c>
      <c r="G7" s="1"/>
    </row>
    <row r="8" spans="1:7" ht="27" x14ac:dyDescent="0.3">
      <c r="A8" s="154"/>
      <c r="B8" s="154"/>
      <c r="C8" s="154"/>
      <c r="D8" s="149" t="s">
        <v>275</v>
      </c>
      <c r="E8" s="3">
        <v>49287000</v>
      </c>
      <c r="F8" s="83" t="s">
        <v>276</v>
      </c>
      <c r="G8" s="1"/>
    </row>
    <row r="9" spans="1:7" ht="18" customHeight="1" x14ac:dyDescent="0.3">
      <c r="A9" s="154"/>
      <c r="B9" s="154"/>
      <c r="C9" s="154"/>
      <c r="D9" s="149" t="s">
        <v>277</v>
      </c>
      <c r="E9" s="3">
        <v>84195000</v>
      </c>
      <c r="F9" s="75"/>
      <c r="G9" s="1"/>
    </row>
    <row r="10" spans="1:7" ht="18" customHeight="1" x14ac:dyDescent="0.3">
      <c r="A10" s="154"/>
      <c r="B10" s="154"/>
      <c r="C10" s="154"/>
      <c r="D10" s="149" t="s">
        <v>278</v>
      </c>
      <c r="E10" s="3">
        <v>9793000</v>
      </c>
      <c r="F10" s="75"/>
      <c r="G10" s="1"/>
    </row>
    <row r="11" spans="1:7" ht="18" customHeight="1" x14ac:dyDescent="0.3">
      <c r="A11" s="154"/>
      <c r="B11" s="154"/>
      <c r="C11" s="154"/>
      <c r="D11" s="149" t="s">
        <v>279</v>
      </c>
      <c r="E11" s="3">
        <v>58780000</v>
      </c>
      <c r="F11" s="75"/>
      <c r="G11" s="1"/>
    </row>
    <row r="12" spans="1:7" ht="18" customHeight="1" x14ac:dyDescent="0.3">
      <c r="A12" s="154"/>
      <c r="B12" s="154"/>
      <c r="C12" s="154"/>
      <c r="D12" s="149" t="s">
        <v>280</v>
      </c>
      <c r="E12" s="3">
        <v>30808010</v>
      </c>
      <c r="F12" s="75"/>
      <c r="G12" s="1"/>
    </row>
    <row r="13" spans="1:7" ht="18" customHeight="1" x14ac:dyDescent="0.3">
      <c r="A13" s="154"/>
      <c r="B13" s="154"/>
      <c r="C13" s="154"/>
      <c r="D13" s="149" t="s">
        <v>281</v>
      </c>
      <c r="E13" s="3">
        <v>27652275</v>
      </c>
      <c r="F13" s="75"/>
      <c r="G13" s="1"/>
    </row>
    <row r="14" spans="1:7" ht="18" customHeight="1" x14ac:dyDescent="0.3">
      <c r="A14" s="154"/>
      <c r="B14" s="154"/>
      <c r="C14" s="154"/>
      <c r="D14" s="149" t="s">
        <v>282</v>
      </c>
      <c r="E14" s="3">
        <v>7585835</v>
      </c>
      <c r="F14" s="75"/>
      <c r="G14" s="1"/>
    </row>
    <row r="15" spans="1:7" ht="18" customHeight="1" x14ac:dyDescent="0.3">
      <c r="A15" s="154"/>
      <c r="B15" s="154"/>
      <c r="C15" s="154"/>
      <c r="D15" s="149" t="s">
        <v>283</v>
      </c>
      <c r="E15" s="3">
        <v>4673140</v>
      </c>
      <c r="F15" s="75"/>
      <c r="G15" s="1"/>
    </row>
    <row r="16" spans="1:7" ht="18" customHeight="1" x14ac:dyDescent="0.3">
      <c r="A16" s="154"/>
      <c r="B16" s="154"/>
      <c r="C16" s="154"/>
      <c r="D16" s="149" t="s">
        <v>284</v>
      </c>
      <c r="E16" s="3">
        <v>77465740</v>
      </c>
      <c r="F16" s="75"/>
      <c r="G16" s="1"/>
    </row>
    <row r="17" spans="1:7" ht="21.95" customHeight="1" x14ac:dyDescent="0.3">
      <c r="A17" s="154"/>
      <c r="B17" s="154"/>
      <c r="C17" s="85"/>
      <c r="D17" s="151" t="s">
        <v>257</v>
      </c>
      <c r="E17" s="5">
        <f>SUM(E7:E16)</f>
        <v>835017000</v>
      </c>
      <c r="F17" s="75"/>
      <c r="G17" s="1"/>
    </row>
    <row r="18" spans="1:7" ht="18" customHeight="1" x14ac:dyDescent="0.3">
      <c r="A18" s="154"/>
      <c r="B18" s="154"/>
      <c r="C18" s="157" t="s">
        <v>16</v>
      </c>
      <c r="D18" s="149" t="s">
        <v>246</v>
      </c>
      <c r="E18" s="3">
        <v>38356000</v>
      </c>
      <c r="F18" s="75"/>
      <c r="G18" s="1"/>
    </row>
    <row r="19" spans="1:7" ht="18" customHeight="1" x14ac:dyDescent="0.3">
      <c r="A19" s="154"/>
      <c r="B19" s="154"/>
      <c r="C19" s="154"/>
      <c r="D19" s="149" t="s">
        <v>273</v>
      </c>
      <c r="E19" s="3">
        <v>5122000</v>
      </c>
      <c r="F19" s="75"/>
      <c r="G19" s="1"/>
    </row>
    <row r="20" spans="1:7" ht="21.95" customHeight="1" x14ac:dyDescent="0.3">
      <c r="A20" s="154"/>
      <c r="B20" s="154"/>
      <c r="C20" s="126"/>
      <c r="D20" s="162" t="s">
        <v>245</v>
      </c>
      <c r="E20" s="5">
        <f>SUM(E18:E19)</f>
        <v>43478000</v>
      </c>
      <c r="F20" s="75"/>
      <c r="G20" s="1"/>
    </row>
    <row r="21" spans="1:7" ht="18" customHeight="1" x14ac:dyDescent="0.3">
      <c r="A21" s="154"/>
      <c r="B21" s="154"/>
      <c r="C21" s="157" t="s">
        <v>17</v>
      </c>
      <c r="D21" s="149" t="s">
        <v>256</v>
      </c>
      <c r="E21" s="3">
        <v>104195720</v>
      </c>
      <c r="F21" s="75"/>
      <c r="G21" s="1"/>
    </row>
    <row r="22" spans="1:7" ht="18" customHeight="1" x14ac:dyDescent="0.3">
      <c r="A22" s="154"/>
      <c r="B22" s="154"/>
      <c r="C22" s="154"/>
      <c r="D22" s="149" t="s">
        <v>248</v>
      </c>
      <c r="E22" s="3">
        <v>1320000</v>
      </c>
      <c r="F22" s="75"/>
      <c r="G22" s="1"/>
    </row>
    <row r="23" spans="1:7" ht="18" customHeight="1" x14ac:dyDescent="0.3">
      <c r="A23" s="154"/>
      <c r="B23" s="154"/>
      <c r="C23" s="154"/>
      <c r="D23" s="149" t="s">
        <v>57</v>
      </c>
      <c r="E23" s="3">
        <v>0</v>
      </c>
      <c r="F23" s="75"/>
      <c r="G23" s="1"/>
    </row>
    <row r="24" spans="1:7" ht="18" customHeight="1" x14ac:dyDescent="0.3">
      <c r="A24" s="154"/>
      <c r="B24" s="154"/>
      <c r="C24" s="154"/>
      <c r="D24" s="149" t="s">
        <v>247</v>
      </c>
      <c r="E24" s="3">
        <v>3900000</v>
      </c>
      <c r="F24" s="75" t="s">
        <v>252</v>
      </c>
      <c r="G24" s="1"/>
    </row>
    <row r="25" spans="1:7" ht="21.95" customHeight="1" x14ac:dyDescent="0.3">
      <c r="A25" s="154"/>
      <c r="B25" s="154"/>
      <c r="C25" s="85"/>
      <c r="D25" s="151" t="s">
        <v>258</v>
      </c>
      <c r="E25" s="5">
        <f>SUM(E21:E24)</f>
        <v>109415720</v>
      </c>
      <c r="F25" s="75"/>
      <c r="G25" s="1"/>
    </row>
    <row r="26" spans="1:7" ht="24.95" customHeight="1" x14ac:dyDescent="0.3">
      <c r="A26" s="154"/>
      <c r="B26" s="85"/>
      <c r="C26" s="251" t="s">
        <v>259</v>
      </c>
      <c r="D26" s="252"/>
      <c r="E26" s="5">
        <f>SUM(E25,E20,E17)</f>
        <v>987910720</v>
      </c>
      <c r="F26" s="75"/>
      <c r="G26" s="1"/>
    </row>
    <row r="27" spans="1:7" ht="22.5" customHeight="1" x14ac:dyDescent="0.3">
      <c r="A27" s="154"/>
      <c r="B27" s="207" t="s">
        <v>324</v>
      </c>
      <c r="C27" s="207" t="s">
        <v>325</v>
      </c>
      <c r="D27" s="127" t="s">
        <v>326</v>
      </c>
      <c r="E27" s="3">
        <v>0</v>
      </c>
      <c r="F27" s="75"/>
      <c r="G27" s="1"/>
    </row>
    <row r="28" spans="1:7" ht="21" customHeight="1" x14ac:dyDescent="0.3">
      <c r="A28" s="154"/>
      <c r="B28" s="209"/>
      <c r="C28" s="209"/>
      <c r="D28" s="159" t="s">
        <v>327</v>
      </c>
      <c r="E28" s="5">
        <f>E27</f>
        <v>0</v>
      </c>
      <c r="F28" s="75"/>
      <c r="G28" s="1"/>
    </row>
    <row r="29" spans="1:7" ht="18" customHeight="1" x14ac:dyDescent="0.3">
      <c r="A29" s="154"/>
      <c r="B29" s="157" t="s">
        <v>249</v>
      </c>
      <c r="C29" s="157" t="s">
        <v>191</v>
      </c>
      <c r="D29" s="149" t="s">
        <v>192</v>
      </c>
      <c r="E29" s="3">
        <v>308000</v>
      </c>
      <c r="F29" s="75" t="s">
        <v>351</v>
      </c>
      <c r="G29" s="1"/>
    </row>
    <row r="30" spans="1:7" ht="18" customHeight="1" x14ac:dyDescent="0.3">
      <c r="A30" s="154"/>
      <c r="B30" s="154"/>
      <c r="C30" s="154"/>
      <c r="D30" s="149" t="s">
        <v>250</v>
      </c>
      <c r="E30" s="3">
        <v>245000</v>
      </c>
      <c r="F30" s="75" t="s">
        <v>350</v>
      </c>
      <c r="G30" s="1"/>
    </row>
    <row r="31" spans="1:7" ht="18" customHeight="1" x14ac:dyDescent="0.3">
      <c r="A31" s="154"/>
      <c r="B31" s="154"/>
      <c r="C31" s="154"/>
      <c r="D31" s="149"/>
      <c r="E31" s="3"/>
      <c r="F31" s="75"/>
      <c r="G31" s="1"/>
    </row>
    <row r="32" spans="1:7" ht="21.95" customHeight="1" x14ac:dyDescent="0.3">
      <c r="A32" s="154"/>
      <c r="B32" s="154"/>
      <c r="C32" s="85"/>
      <c r="D32" s="151" t="s">
        <v>258</v>
      </c>
      <c r="E32" s="5">
        <f>SUM(E29:E30)</f>
        <v>553000</v>
      </c>
      <c r="F32" s="75"/>
      <c r="G32" s="1"/>
    </row>
    <row r="33" spans="1:7" ht="44.25" customHeight="1" x14ac:dyDescent="0.3">
      <c r="A33" s="154"/>
      <c r="B33" s="154"/>
      <c r="C33" s="128" t="s">
        <v>249</v>
      </c>
      <c r="D33" s="149" t="s">
        <v>249</v>
      </c>
      <c r="E33" s="3">
        <v>27467000</v>
      </c>
      <c r="F33" s="83" t="s">
        <v>352</v>
      </c>
      <c r="G33" s="1"/>
    </row>
    <row r="34" spans="1:7" ht="21.95" customHeight="1" x14ac:dyDescent="0.3">
      <c r="A34" s="154"/>
      <c r="B34" s="154"/>
      <c r="C34" s="85"/>
      <c r="D34" s="151" t="s">
        <v>258</v>
      </c>
      <c r="E34" s="5">
        <f>SUM(E33)</f>
        <v>27467000</v>
      </c>
      <c r="F34" s="75"/>
      <c r="G34" s="1"/>
    </row>
    <row r="35" spans="1:7" ht="24.95" customHeight="1" x14ac:dyDescent="0.3">
      <c r="A35" s="154"/>
      <c r="B35" s="85"/>
      <c r="C35" s="257" t="s">
        <v>259</v>
      </c>
      <c r="D35" s="252"/>
      <c r="E35" s="5">
        <f>SUM(E28+E32+E34)</f>
        <v>28020000</v>
      </c>
      <c r="F35" s="75"/>
      <c r="G35" s="1"/>
    </row>
    <row r="36" spans="1:7" ht="30" customHeight="1" x14ac:dyDescent="0.3">
      <c r="A36" s="85"/>
      <c r="B36" s="251" t="s">
        <v>260</v>
      </c>
      <c r="C36" s="251"/>
      <c r="D36" s="252"/>
      <c r="E36" s="5">
        <f>SUM(E35,E26)</f>
        <v>1015930720</v>
      </c>
      <c r="F36" s="75"/>
      <c r="G36" s="1"/>
    </row>
    <row r="37" spans="1:7" x14ac:dyDescent="0.3">
      <c r="A37" s="78"/>
      <c r="B37" s="78"/>
      <c r="C37" s="78"/>
      <c r="D37" s="78"/>
      <c r="E37" s="80"/>
      <c r="F37" s="1"/>
      <c r="G37" s="1"/>
    </row>
    <row r="38" spans="1:7" x14ac:dyDescent="0.3">
      <c r="A38" s="78"/>
      <c r="B38" s="78"/>
      <c r="C38" s="78"/>
      <c r="D38" s="78"/>
      <c r="E38" s="80"/>
      <c r="F38" s="1"/>
      <c r="G38" s="1"/>
    </row>
    <row r="39" spans="1:7" x14ac:dyDescent="0.3">
      <c r="A39" s="78"/>
      <c r="B39" s="78"/>
      <c r="C39" s="78"/>
      <c r="D39" s="78"/>
      <c r="E39" s="80"/>
      <c r="F39" s="1"/>
      <c r="G39" s="1"/>
    </row>
    <row r="40" spans="1:7" x14ac:dyDescent="0.3">
      <c r="A40" s="78"/>
      <c r="B40" s="78"/>
      <c r="C40" s="78"/>
      <c r="D40" s="78"/>
      <c r="E40" s="80"/>
      <c r="F40" s="1"/>
      <c r="G40" s="1"/>
    </row>
    <row r="41" spans="1:7" x14ac:dyDescent="0.3">
      <c r="A41" s="1"/>
      <c r="B41" s="1"/>
      <c r="C41" s="1"/>
      <c r="D41" s="1"/>
      <c r="E41" s="80"/>
      <c r="F41" s="1"/>
      <c r="G41" s="1"/>
    </row>
    <row r="42" spans="1:7" x14ac:dyDescent="0.3">
      <c r="A42" s="1"/>
      <c r="B42" s="1"/>
      <c r="C42" s="1"/>
      <c r="D42" s="1"/>
      <c r="E42" s="80"/>
      <c r="F42" s="1"/>
      <c r="G42" s="1"/>
    </row>
    <row r="43" spans="1:7" x14ac:dyDescent="0.3">
      <c r="A43" s="1"/>
      <c r="B43" s="1"/>
      <c r="C43" s="1"/>
      <c r="D43" s="1"/>
      <c r="E43" s="80"/>
      <c r="F43" s="1"/>
      <c r="G43" s="1"/>
    </row>
    <row r="44" spans="1:7" x14ac:dyDescent="0.3">
      <c r="A44" s="1"/>
      <c r="B44" s="1"/>
      <c r="C44" s="1"/>
      <c r="D44" s="1"/>
      <c r="E44" s="80"/>
      <c r="F44" s="1"/>
      <c r="G44" s="1"/>
    </row>
    <row r="45" spans="1:7" x14ac:dyDescent="0.3">
      <c r="A45" s="1"/>
      <c r="B45" s="1"/>
      <c r="C45" s="1"/>
      <c r="D45" s="1"/>
      <c r="E45" s="80"/>
      <c r="F45" s="1"/>
      <c r="G45" s="1"/>
    </row>
    <row r="46" spans="1:7" x14ac:dyDescent="0.3">
      <c r="A46" s="1"/>
      <c r="B46" s="1"/>
      <c r="C46" s="1"/>
      <c r="D46" s="1"/>
      <c r="E46" s="80"/>
      <c r="F46" s="1"/>
      <c r="G46" s="1"/>
    </row>
    <row r="47" spans="1:7" x14ac:dyDescent="0.3">
      <c r="A47" s="1"/>
      <c r="B47" s="1"/>
      <c r="C47" s="1"/>
      <c r="D47" s="1"/>
      <c r="E47" s="80"/>
      <c r="F47" s="1"/>
      <c r="G47" s="1"/>
    </row>
    <row r="48" spans="1:7" x14ac:dyDescent="0.3">
      <c r="A48" s="1"/>
      <c r="B48" s="1"/>
      <c r="C48" s="1"/>
      <c r="D48" s="1"/>
      <c r="E48" s="80"/>
      <c r="F48" s="1"/>
      <c r="G48" s="1"/>
    </row>
    <row r="49" spans="1:7" x14ac:dyDescent="0.3">
      <c r="A49" s="1"/>
      <c r="B49" s="1"/>
      <c r="C49" s="1"/>
      <c r="D49" s="1"/>
      <c r="E49" s="80"/>
      <c r="F49" s="1"/>
      <c r="G49" s="1"/>
    </row>
    <row r="50" spans="1:7" x14ac:dyDescent="0.3">
      <c r="A50" s="1"/>
      <c r="B50" s="1"/>
      <c r="C50" s="1"/>
      <c r="D50" s="1"/>
      <c r="E50" s="80"/>
      <c r="F50" s="1"/>
      <c r="G50" s="1"/>
    </row>
    <row r="51" spans="1:7" x14ac:dyDescent="0.3">
      <c r="A51" s="1"/>
      <c r="B51" s="1"/>
      <c r="C51" s="1"/>
      <c r="D51" s="1"/>
      <c r="E51" s="80"/>
      <c r="F51" s="1"/>
      <c r="G51" s="1"/>
    </row>
    <row r="52" spans="1:7" x14ac:dyDescent="0.3">
      <c r="A52" s="1"/>
      <c r="B52" s="1"/>
      <c r="C52" s="1"/>
      <c r="D52" s="1"/>
      <c r="E52" s="80"/>
      <c r="F52" s="1"/>
      <c r="G52" s="1"/>
    </row>
    <row r="53" spans="1:7" x14ac:dyDescent="0.3">
      <c r="A53" s="1"/>
      <c r="B53" s="1"/>
      <c r="C53" s="1"/>
      <c r="D53" s="1"/>
      <c r="E53" s="80"/>
      <c r="F53" s="1"/>
      <c r="G53" s="1"/>
    </row>
    <row r="54" spans="1:7" x14ac:dyDescent="0.3">
      <c r="A54" s="1"/>
      <c r="B54" s="1"/>
      <c r="C54" s="1"/>
      <c r="D54" s="1"/>
      <c r="E54" s="80"/>
      <c r="F54" s="1"/>
      <c r="G54" s="1"/>
    </row>
    <row r="55" spans="1:7" x14ac:dyDescent="0.3">
      <c r="A55" s="1"/>
      <c r="B55" s="1"/>
      <c r="C55" s="1"/>
      <c r="D55" s="1"/>
      <c r="E55" s="80"/>
      <c r="F55" s="1"/>
      <c r="G55" s="1"/>
    </row>
    <row r="56" spans="1:7" x14ac:dyDescent="0.3">
      <c r="A56" s="1"/>
      <c r="B56" s="1"/>
      <c r="C56" s="1"/>
      <c r="D56" s="1"/>
      <c r="E56" s="80"/>
      <c r="F56" s="1"/>
      <c r="G56" s="1"/>
    </row>
    <row r="57" spans="1:7" x14ac:dyDescent="0.3">
      <c r="A57" s="1"/>
      <c r="B57" s="1"/>
      <c r="C57" s="1"/>
      <c r="D57" s="1"/>
      <c r="E57" s="80"/>
      <c r="F57" s="1"/>
      <c r="G57" s="1"/>
    </row>
  </sheetData>
  <mergeCells count="11">
    <mergeCell ref="B36:D36"/>
    <mergeCell ref="E5:E6"/>
    <mergeCell ref="F5:F6"/>
    <mergeCell ref="A1:F1"/>
    <mergeCell ref="A3:D3"/>
    <mergeCell ref="A4:C4"/>
    <mergeCell ref="A5:D5"/>
    <mergeCell ref="C26:D26"/>
    <mergeCell ref="C35:D35"/>
    <mergeCell ref="B27:B28"/>
    <mergeCell ref="C27:C28"/>
  </mergeCells>
  <phoneticPr fontId="1" type="noConversion"/>
  <pageMargins left="0.70866141732283472" right="0.70866141732283472" top="0.74803149606299213" bottom="0.39370078740157483" header="0.27559055118110237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25"/>
  <sheetViews>
    <sheetView workbookViewId="0">
      <selection activeCell="K10" sqref="K10"/>
    </sheetView>
  </sheetViews>
  <sheetFormatPr defaultRowHeight="16.5" x14ac:dyDescent="0.3"/>
  <cols>
    <col min="1" max="1" width="9.75" customWidth="1"/>
    <col min="2" max="2" width="14.25" customWidth="1"/>
    <col min="3" max="3" width="16" customWidth="1"/>
    <col min="4" max="4" width="40.25" customWidth="1"/>
  </cols>
  <sheetData>
    <row r="1" spans="1:4" ht="30" customHeight="1" x14ac:dyDescent="0.3">
      <c r="A1" s="231" t="s">
        <v>103</v>
      </c>
      <c r="B1" s="231"/>
      <c r="C1" s="231"/>
      <c r="D1" s="231"/>
    </row>
    <row r="2" spans="1:4" ht="30" customHeight="1" x14ac:dyDescent="0.3">
      <c r="A2" s="8"/>
      <c r="B2" s="8"/>
      <c r="C2" s="8"/>
      <c r="D2" s="8"/>
    </row>
    <row r="3" spans="1:4" ht="18" customHeight="1" x14ac:dyDescent="0.3">
      <c r="A3" s="227" t="s">
        <v>339</v>
      </c>
      <c r="B3" s="227"/>
      <c r="C3" s="227"/>
      <c r="D3" s="227"/>
    </row>
    <row r="4" spans="1:4" ht="18" customHeight="1" x14ac:dyDescent="0.3">
      <c r="A4" s="233" t="s">
        <v>74</v>
      </c>
      <c r="B4" s="233"/>
      <c r="C4" s="233"/>
      <c r="D4" s="95" t="s">
        <v>268</v>
      </c>
    </row>
    <row r="5" spans="1:4" ht="26.25" customHeight="1" thickBot="1" x14ac:dyDescent="0.35">
      <c r="A5" s="56" t="s">
        <v>159</v>
      </c>
      <c r="B5" s="56"/>
      <c r="C5" s="56" t="s">
        <v>160</v>
      </c>
      <c r="D5" s="56" t="s">
        <v>161</v>
      </c>
    </row>
    <row r="6" spans="1:4" ht="24.95" customHeight="1" thickTop="1" x14ac:dyDescent="0.3">
      <c r="A6" s="260" t="s">
        <v>177</v>
      </c>
      <c r="B6" s="129" t="s">
        <v>163</v>
      </c>
      <c r="C6" s="178">
        <v>478197910</v>
      </c>
      <c r="D6" s="130" t="s">
        <v>354</v>
      </c>
    </row>
    <row r="7" spans="1:4" ht="24.95" customHeight="1" x14ac:dyDescent="0.3">
      <c r="A7" s="261"/>
      <c r="B7" s="131" t="s">
        <v>178</v>
      </c>
      <c r="C7" s="179">
        <f>SUM(C6)</f>
        <v>478197910</v>
      </c>
      <c r="D7" s="130"/>
    </row>
    <row r="8" spans="1:4" ht="24.95" customHeight="1" x14ac:dyDescent="0.3">
      <c r="A8" s="132"/>
      <c r="B8" s="129" t="s">
        <v>164</v>
      </c>
      <c r="C8" s="178">
        <v>48123600</v>
      </c>
      <c r="D8" s="130" t="s">
        <v>292</v>
      </c>
    </row>
    <row r="9" spans="1:4" ht="24.95" customHeight="1" x14ac:dyDescent="0.3">
      <c r="A9" s="132"/>
      <c r="B9" s="129" t="s">
        <v>165</v>
      </c>
      <c r="C9" s="178">
        <v>75265380</v>
      </c>
      <c r="D9" s="133" t="s">
        <v>336</v>
      </c>
    </row>
    <row r="10" spans="1:4" ht="24.95" customHeight="1" x14ac:dyDescent="0.3">
      <c r="A10" s="132"/>
      <c r="B10" s="129" t="s">
        <v>166</v>
      </c>
      <c r="C10" s="178">
        <v>4334940</v>
      </c>
      <c r="D10" s="134" t="s">
        <v>337</v>
      </c>
    </row>
    <row r="11" spans="1:4" ht="24.95" customHeight="1" x14ac:dyDescent="0.3">
      <c r="A11" s="132"/>
      <c r="B11" s="129" t="s">
        <v>167</v>
      </c>
      <c r="C11" s="178">
        <v>9492920</v>
      </c>
      <c r="D11" s="135" t="s">
        <v>328</v>
      </c>
    </row>
    <row r="12" spans="1:4" ht="24.95" customHeight="1" x14ac:dyDescent="0.3">
      <c r="A12" s="132"/>
      <c r="B12" s="136" t="s">
        <v>293</v>
      </c>
      <c r="C12" s="178">
        <v>75312280</v>
      </c>
      <c r="D12" s="135"/>
    </row>
    <row r="13" spans="1:4" ht="24.95" customHeight="1" x14ac:dyDescent="0.3">
      <c r="A13" s="132"/>
      <c r="B13" s="136" t="s">
        <v>344</v>
      </c>
      <c r="C13" s="178">
        <v>2813818</v>
      </c>
      <c r="D13" s="135"/>
    </row>
    <row r="14" spans="1:4" ht="24.95" customHeight="1" x14ac:dyDescent="0.3">
      <c r="A14" s="137"/>
      <c r="B14" s="131" t="s">
        <v>176</v>
      </c>
      <c r="C14" s="179">
        <f>SUM(C8:C13)</f>
        <v>215342938</v>
      </c>
      <c r="D14" s="135"/>
    </row>
    <row r="15" spans="1:4" ht="24.95" customHeight="1" x14ac:dyDescent="0.3">
      <c r="A15" s="262" t="s">
        <v>179</v>
      </c>
      <c r="B15" s="129" t="s">
        <v>168</v>
      </c>
      <c r="C15" s="180">
        <v>57007820</v>
      </c>
      <c r="D15" s="138" t="s">
        <v>302</v>
      </c>
    </row>
    <row r="16" spans="1:4" ht="24.95" customHeight="1" x14ac:dyDescent="0.3">
      <c r="A16" s="263"/>
      <c r="B16" s="131" t="s">
        <v>102</v>
      </c>
      <c r="C16" s="181">
        <f>SUM(C15)</f>
        <v>57007820</v>
      </c>
      <c r="D16" s="138"/>
    </row>
    <row r="17" spans="1:4" ht="24.95" customHeight="1" x14ac:dyDescent="0.3">
      <c r="A17" s="264" t="s">
        <v>169</v>
      </c>
      <c r="B17" s="129" t="s">
        <v>170</v>
      </c>
      <c r="C17" s="180">
        <v>24896080</v>
      </c>
      <c r="D17" s="130"/>
    </row>
    <row r="18" spans="1:4" ht="24.95" customHeight="1" x14ac:dyDescent="0.3">
      <c r="A18" s="262"/>
      <c r="B18" s="129" t="s">
        <v>171</v>
      </c>
      <c r="C18" s="180">
        <v>25884050</v>
      </c>
      <c r="D18" s="130"/>
    </row>
    <row r="19" spans="1:4" ht="24.95" customHeight="1" x14ac:dyDescent="0.3">
      <c r="A19" s="262"/>
      <c r="B19" s="129" t="s">
        <v>172</v>
      </c>
      <c r="C19" s="178">
        <v>7130530</v>
      </c>
      <c r="D19" s="130"/>
    </row>
    <row r="20" spans="1:4" ht="24.95" customHeight="1" x14ac:dyDescent="0.3">
      <c r="A20" s="262"/>
      <c r="B20" s="129" t="s">
        <v>173</v>
      </c>
      <c r="C20" s="178">
        <v>4373560</v>
      </c>
      <c r="D20" s="130"/>
    </row>
    <row r="21" spans="1:4" ht="24.95" customHeight="1" x14ac:dyDescent="0.3">
      <c r="A21" s="263"/>
      <c r="B21" s="131" t="s">
        <v>180</v>
      </c>
      <c r="C21" s="179">
        <f>SUM(C17:C20)</f>
        <v>62284220</v>
      </c>
      <c r="D21" s="130"/>
    </row>
    <row r="22" spans="1:4" ht="24.95" customHeight="1" x14ac:dyDescent="0.3">
      <c r="A22" s="264" t="s">
        <v>174</v>
      </c>
      <c r="B22" s="129" t="s">
        <v>175</v>
      </c>
      <c r="C22" s="178">
        <v>2024639</v>
      </c>
      <c r="D22" s="130" t="s">
        <v>329</v>
      </c>
    </row>
    <row r="23" spans="1:4" ht="24.95" customHeight="1" x14ac:dyDescent="0.3">
      <c r="A23" s="262"/>
      <c r="B23" s="139" t="s">
        <v>303</v>
      </c>
      <c r="C23" s="182">
        <v>4303000</v>
      </c>
      <c r="D23" s="140"/>
    </row>
    <row r="24" spans="1:4" ht="24.95" customHeight="1" thickBot="1" x14ac:dyDescent="0.35">
      <c r="A24" s="263"/>
      <c r="B24" s="58" t="s">
        <v>178</v>
      </c>
      <c r="C24" s="183">
        <f>SUM(C22:C23)</f>
        <v>6327639</v>
      </c>
      <c r="D24" s="120"/>
    </row>
    <row r="25" spans="1:4" ht="42.75" customHeight="1" thickTop="1" x14ac:dyDescent="0.3">
      <c r="A25" s="258" t="s">
        <v>162</v>
      </c>
      <c r="B25" s="259"/>
      <c r="C25" s="184">
        <f>SUM(C24,C21,C16,C14,C7)</f>
        <v>819160527</v>
      </c>
      <c r="D25" s="141"/>
    </row>
  </sheetData>
  <mergeCells count="8">
    <mergeCell ref="A25:B25"/>
    <mergeCell ref="A6:A7"/>
    <mergeCell ref="A15:A16"/>
    <mergeCell ref="A3:D3"/>
    <mergeCell ref="A1:D1"/>
    <mergeCell ref="A4:C4"/>
    <mergeCell ref="A22:A24"/>
    <mergeCell ref="A17:A21"/>
  </mergeCells>
  <phoneticPr fontId="1" type="noConversion"/>
  <pageMargins left="0.70866141732283472" right="0.70866141732283472" top="1.1811023622047245" bottom="0.59055118110236227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4"/>
  <sheetViews>
    <sheetView workbookViewId="0">
      <selection activeCell="H14" sqref="H14"/>
    </sheetView>
  </sheetViews>
  <sheetFormatPr defaultRowHeight="16.5" x14ac:dyDescent="0.3"/>
  <cols>
    <col min="1" max="1" width="11" customWidth="1"/>
    <col min="2" max="2" width="14.875" customWidth="1"/>
    <col min="3" max="3" width="13.125" customWidth="1"/>
    <col min="4" max="4" width="29.125" customWidth="1"/>
    <col min="5" max="5" width="11.875" customWidth="1"/>
    <col min="6" max="6" width="10.875" bestFit="1" customWidth="1"/>
  </cols>
  <sheetData>
    <row r="1" spans="1:6" ht="30" customHeight="1" x14ac:dyDescent="0.3">
      <c r="A1" s="231" t="s">
        <v>105</v>
      </c>
      <c r="B1" s="231"/>
      <c r="C1" s="231"/>
      <c r="D1" s="231"/>
      <c r="E1" s="231"/>
    </row>
    <row r="2" spans="1:6" ht="30" customHeight="1" x14ac:dyDescent="0.3">
      <c r="A2" s="8"/>
      <c r="B2" s="8"/>
      <c r="C2" s="38"/>
      <c r="D2" s="8"/>
      <c r="E2" s="8"/>
    </row>
    <row r="3" spans="1:6" ht="18" customHeight="1" x14ac:dyDescent="0.3">
      <c r="A3" s="227" t="s">
        <v>339</v>
      </c>
      <c r="B3" s="227"/>
      <c r="C3" s="227"/>
      <c r="D3" s="227"/>
      <c r="E3" s="38"/>
      <c r="F3" s="42"/>
    </row>
    <row r="4" spans="1:6" ht="18" customHeight="1" x14ac:dyDescent="0.3">
      <c r="A4" s="241" t="s">
        <v>148</v>
      </c>
      <c r="B4" s="241"/>
      <c r="C4" s="39"/>
      <c r="D4" s="21"/>
      <c r="E4" s="95" t="s">
        <v>268</v>
      </c>
    </row>
    <row r="5" spans="1:6" ht="24.95" customHeight="1" thickBot="1" x14ac:dyDescent="0.35">
      <c r="A5" s="15" t="s">
        <v>128</v>
      </c>
      <c r="B5" s="15" t="s">
        <v>129</v>
      </c>
      <c r="C5" s="15" t="s">
        <v>130</v>
      </c>
      <c r="D5" s="272" t="s">
        <v>131</v>
      </c>
      <c r="E5" s="272"/>
    </row>
    <row r="6" spans="1:6" ht="24.95" customHeight="1" thickTop="1" x14ac:dyDescent="0.3">
      <c r="A6" s="267" t="s">
        <v>133</v>
      </c>
      <c r="B6" s="268" t="s">
        <v>134</v>
      </c>
      <c r="C6" s="273">
        <f>SUM(E6:E11)</f>
        <v>152508940</v>
      </c>
      <c r="D6" s="43" t="s">
        <v>135</v>
      </c>
      <c r="E6" s="44">
        <v>9070270</v>
      </c>
    </row>
    <row r="7" spans="1:6" ht="24.95" customHeight="1" x14ac:dyDescent="0.3">
      <c r="A7" s="267"/>
      <c r="B7" s="269"/>
      <c r="C7" s="274"/>
      <c r="D7" s="43" t="s">
        <v>136</v>
      </c>
      <c r="E7" s="44">
        <v>115785890</v>
      </c>
    </row>
    <row r="8" spans="1:6" ht="24.95" customHeight="1" x14ac:dyDescent="0.3">
      <c r="A8" s="267"/>
      <c r="B8" s="269"/>
      <c r="C8" s="274"/>
      <c r="D8" s="43" t="s">
        <v>330</v>
      </c>
      <c r="E8" s="44">
        <v>17489780</v>
      </c>
    </row>
    <row r="9" spans="1:6" ht="24.95" customHeight="1" x14ac:dyDescent="0.3">
      <c r="A9" s="267"/>
      <c r="B9" s="269"/>
      <c r="C9" s="274"/>
      <c r="D9" s="43" t="s">
        <v>137</v>
      </c>
      <c r="E9" s="44">
        <v>308000</v>
      </c>
    </row>
    <row r="10" spans="1:6" ht="24.95" customHeight="1" x14ac:dyDescent="0.3">
      <c r="A10" s="267"/>
      <c r="B10" s="269"/>
      <c r="C10" s="274"/>
      <c r="D10" s="104" t="s">
        <v>295</v>
      </c>
      <c r="E10" s="44">
        <v>245000</v>
      </c>
    </row>
    <row r="11" spans="1:6" ht="24.95" customHeight="1" x14ac:dyDescent="0.3">
      <c r="A11" s="267"/>
      <c r="B11" s="269"/>
      <c r="C11" s="274"/>
      <c r="D11" s="86" t="s">
        <v>261</v>
      </c>
      <c r="E11" s="44">
        <v>9610000</v>
      </c>
    </row>
    <row r="12" spans="1:6" ht="24.95" customHeight="1" x14ac:dyDescent="0.3">
      <c r="A12" s="267"/>
      <c r="B12" s="45" t="s">
        <v>138</v>
      </c>
      <c r="C12" s="3">
        <f>SUM(E12)</f>
        <v>2606500</v>
      </c>
      <c r="D12" s="46" t="s">
        <v>139</v>
      </c>
      <c r="E12" s="47">
        <v>2606500</v>
      </c>
    </row>
    <row r="13" spans="1:6" ht="24.95" customHeight="1" x14ac:dyDescent="0.3">
      <c r="A13" s="267"/>
      <c r="B13" s="270" t="s">
        <v>140</v>
      </c>
      <c r="C13" s="275">
        <f>SUM(E13:E16)</f>
        <v>1130450</v>
      </c>
      <c r="D13" s="59" t="s">
        <v>181</v>
      </c>
      <c r="E13" s="60">
        <v>720000</v>
      </c>
    </row>
    <row r="14" spans="1:6" ht="24.95" customHeight="1" x14ac:dyDescent="0.3">
      <c r="A14" s="267"/>
      <c r="B14" s="269"/>
      <c r="C14" s="274"/>
      <c r="D14" s="61" t="s">
        <v>182</v>
      </c>
      <c r="E14" s="30">
        <v>235000</v>
      </c>
    </row>
    <row r="15" spans="1:6" ht="24.95" customHeight="1" x14ac:dyDescent="0.3">
      <c r="A15" s="267"/>
      <c r="B15" s="269"/>
      <c r="C15" s="274"/>
      <c r="D15" s="61" t="s">
        <v>183</v>
      </c>
      <c r="E15" s="30">
        <v>175450</v>
      </c>
    </row>
    <row r="16" spans="1:6" ht="24.95" customHeight="1" x14ac:dyDescent="0.3">
      <c r="A16" s="267"/>
      <c r="B16" s="271"/>
      <c r="C16" s="276"/>
      <c r="D16" s="62" t="s">
        <v>184</v>
      </c>
      <c r="E16" s="63">
        <v>0</v>
      </c>
    </row>
    <row r="17" spans="1:5" ht="24.95" customHeight="1" x14ac:dyDescent="0.3">
      <c r="A17" s="267"/>
      <c r="B17" s="45" t="s">
        <v>141</v>
      </c>
      <c r="C17" s="3">
        <f>SUM(E17)</f>
        <v>0</v>
      </c>
      <c r="D17" s="46"/>
      <c r="E17" s="48">
        <v>0</v>
      </c>
    </row>
    <row r="18" spans="1:5" ht="24.95" customHeight="1" x14ac:dyDescent="0.3">
      <c r="A18" s="267"/>
      <c r="B18" s="270" t="s">
        <v>142</v>
      </c>
      <c r="C18" s="275">
        <f>SUM(E18:E19)</f>
        <v>19078650</v>
      </c>
      <c r="D18" s="46" t="s">
        <v>149</v>
      </c>
      <c r="E18" s="47">
        <v>16648650</v>
      </c>
    </row>
    <row r="19" spans="1:5" ht="24.95" customHeight="1" x14ac:dyDescent="0.3">
      <c r="A19" s="267"/>
      <c r="B19" s="271"/>
      <c r="C19" s="276"/>
      <c r="D19" s="54" t="s">
        <v>150</v>
      </c>
      <c r="E19" s="55">
        <v>2430000</v>
      </c>
    </row>
    <row r="20" spans="1:5" ht="35.1" customHeight="1" x14ac:dyDescent="0.3">
      <c r="A20" s="267"/>
      <c r="B20" s="49" t="s">
        <v>143</v>
      </c>
      <c r="C20" s="5">
        <f>SUM(C6:C19)</f>
        <v>175324540</v>
      </c>
      <c r="D20" s="46"/>
      <c r="E20" s="47"/>
    </row>
    <row r="21" spans="1:5" ht="24.95" customHeight="1" x14ac:dyDescent="0.3">
      <c r="A21" s="267" t="s">
        <v>144</v>
      </c>
      <c r="B21" s="50" t="s">
        <v>145</v>
      </c>
      <c r="C21" s="3">
        <v>500000</v>
      </c>
      <c r="D21" s="46" t="s">
        <v>151</v>
      </c>
      <c r="E21" s="47">
        <v>500000</v>
      </c>
    </row>
    <row r="22" spans="1:5" ht="24.95" customHeight="1" x14ac:dyDescent="0.3">
      <c r="A22" s="267"/>
      <c r="B22" s="50" t="s">
        <v>146</v>
      </c>
      <c r="C22" s="3">
        <v>4622000</v>
      </c>
      <c r="D22" s="51" t="s">
        <v>152</v>
      </c>
      <c r="E22" s="47">
        <v>4622000</v>
      </c>
    </row>
    <row r="23" spans="1:5" ht="35.1" customHeight="1" thickBot="1" x14ac:dyDescent="0.35">
      <c r="A23" s="267"/>
      <c r="B23" s="36" t="s">
        <v>147</v>
      </c>
      <c r="C23" s="167">
        <f>SUM(C21:C22)</f>
        <v>5122000</v>
      </c>
      <c r="D23" s="52"/>
      <c r="E23" s="53"/>
    </row>
    <row r="24" spans="1:5" ht="37.5" customHeight="1" thickTop="1" x14ac:dyDescent="0.3">
      <c r="A24" s="265" t="s">
        <v>132</v>
      </c>
      <c r="B24" s="266"/>
      <c r="C24" s="185">
        <f>SUM(C20+C23)</f>
        <v>180446540</v>
      </c>
      <c r="D24" s="87"/>
      <c r="E24" s="88"/>
    </row>
  </sheetData>
  <mergeCells count="13">
    <mergeCell ref="A1:E1"/>
    <mergeCell ref="A24:B24"/>
    <mergeCell ref="A6:A20"/>
    <mergeCell ref="B6:B11"/>
    <mergeCell ref="B13:B16"/>
    <mergeCell ref="A3:D3"/>
    <mergeCell ref="A4:B4"/>
    <mergeCell ref="D5:E5"/>
    <mergeCell ref="A21:A23"/>
    <mergeCell ref="C6:C11"/>
    <mergeCell ref="C13:C16"/>
    <mergeCell ref="B18:B19"/>
    <mergeCell ref="C18:C19"/>
  </mergeCells>
  <phoneticPr fontId="1" type="noConversion"/>
  <pageMargins left="0.70866141732283472" right="0.70866141732283472" top="1.1811023622047245" bottom="0.59055118110236227" header="0" footer="0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36"/>
  <sheetViews>
    <sheetView topLeftCell="A10" workbookViewId="0">
      <selection activeCell="I15" sqref="I15"/>
    </sheetView>
  </sheetViews>
  <sheetFormatPr defaultRowHeight="16.5" x14ac:dyDescent="0.3"/>
  <cols>
    <col min="1" max="1" width="10.5" customWidth="1"/>
    <col min="2" max="2" width="13.875" customWidth="1"/>
    <col min="3" max="3" width="14" customWidth="1"/>
    <col min="4" max="4" width="28.875" customWidth="1"/>
    <col min="5" max="5" width="12.375" customWidth="1"/>
  </cols>
  <sheetData>
    <row r="1" spans="1:5" ht="30" customHeight="1" x14ac:dyDescent="0.3">
      <c r="A1" s="231" t="s">
        <v>125</v>
      </c>
      <c r="B1" s="231"/>
      <c r="C1" s="231"/>
      <c r="D1" s="231"/>
      <c r="E1" s="231"/>
    </row>
    <row r="2" spans="1:5" ht="12.75" customHeight="1" x14ac:dyDescent="0.3">
      <c r="A2" s="8"/>
      <c r="B2" s="8"/>
      <c r="C2" s="8"/>
      <c r="D2" s="8"/>
      <c r="E2" s="8"/>
    </row>
    <row r="3" spans="1:5" ht="18" customHeight="1" x14ac:dyDescent="0.3">
      <c r="A3" s="227" t="s">
        <v>339</v>
      </c>
      <c r="B3" s="227"/>
      <c r="C3" s="227"/>
      <c r="D3" s="227"/>
      <c r="E3" s="8"/>
    </row>
    <row r="4" spans="1:5" ht="18" customHeight="1" x14ac:dyDescent="0.3">
      <c r="A4" s="241" t="s">
        <v>153</v>
      </c>
      <c r="B4" s="241"/>
      <c r="C4" s="21"/>
      <c r="D4" s="21"/>
      <c r="E4" s="95" t="s">
        <v>268</v>
      </c>
    </row>
    <row r="5" spans="1:5" ht="21.75" customHeight="1" thickBot="1" x14ac:dyDescent="0.35">
      <c r="A5" s="11" t="s">
        <v>99</v>
      </c>
      <c r="B5" s="11" t="s">
        <v>104</v>
      </c>
      <c r="C5" s="11" t="s">
        <v>100</v>
      </c>
      <c r="D5" s="236" t="s">
        <v>101</v>
      </c>
      <c r="E5" s="236"/>
    </row>
    <row r="6" spans="1:5" ht="20.100000000000001" customHeight="1" thickTop="1" x14ac:dyDescent="0.3">
      <c r="A6" s="295" t="s">
        <v>155</v>
      </c>
      <c r="B6" s="24" t="s">
        <v>106</v>
      </c>
      <c r="C6" s="186">
        <v>272383</v>
      </c>
      <c r="D6" s="293" t="s">
        <v>262</v>
      </c>
      <c r="E6" s="294"/>
    </row>
    <row r="7" spans="1:5" ht="20.100000000000001" customHeight="1" x14ac:dyDescent="0.3">
      <c r="A7" s="278"/>
      <c r="B7" s="23" t="s">
        <v>107</v>
      </c>
      <c r="C7" s="180">
        <v>1307000</v>
      </c>
      <c r="D7" s="67" t="s">
        <v>332</v>
      </c>
      <c r="E7" s="26"/>
    </row>
    <row r="8" spans="1:5" ht="25.5" customHeight="1" x14ac:dyDescent="0.3">
      <c r="A8" s="287"/>
      <c r="B8" s="40" t="s">
        <v>127</v>
      </c>
      <c r="C8" s="181">
        <f>SUM(C6:C7)</f>
        <v>1579383</v>
      </c>
      <c r="D8" s="41"/>
      <c r="E8" s="26"/>
    </row>
    <row r="9" spans="1:5" ht="20.100000000000001" customHeight="1" x14ac:dyDescent="0.3">
      <c r="A9" s="237" t="s">
        <v>156</v>
      </c>
      <c r="B9" s="23" t="s">
        <v>108</v>
      </c>
      <c r="C9" s="180">
        <v>84600</v>
      </c>
      <c r="D9" s="281" t="s">
        <v>296</v>
      </c>
      <c r="E9" s="282"/>
    </row>
    <row r="10" spans="1:5" ht="18" customHeight="1" x14ac:dyDescent="0.3">
      <c r="A10" s="237"/>
      <c r="B10" s="289" t="s">
        <v>109</v>
      </c>
      <c r="C10" s="279">
        <f>SUM(E10:E14)</f>
        <v>16939490</v>
      </c>
      <c r="D10" s="27" t="s">
        <v>110</v>
      </c>
      <c r="E10" s="28">
        <v>4809560</v>
      </c>
    </row>
    <row r="11" spans="1:5" ht="18" customHeight="1" x14ac:dyDescent="0.3">
      <c r="A11" s="237"/>
      <c r="B11" s="290"/>
      <c r="C11" s="280"/>
      <c r="D11" s="29" t="s">
        <v>263</v>
      </c>
      <c r="E11" s="30">
        <v>907500</v>
      </c>
    </row>
    <row r="12" spans="1:5" ht="27.75" customHeight="1" x14ac:dyDescent="0.3">
      <c r="A12" s="237"/>
      <c r="B12" s="290"/>
      <c r="C12" s="280"/>
      <c r="D12" s="31" t="s">
        <v>331</v>
      </c>
      <c r="E12" s="30">
        <v>10309780</v>
      </c>
    </row>
    <row r="13" spans="1:5" ht="18" customHeight="1" x14ac:dyDescent="0.3">
      <c r="A13" s="237"/>
      <c r="B13" s="290"/>
      <c r="C13" s="280"/>
      <c r="D13" s="29" t="s">
        <v>111</v>
      </c>
      <c r="E13" s="30">
        <v>40000</v>
      </c>
    </row>
    <row r="14" spans="1:5" ht="18" customHeight="1" x14ac:dyDescent="0.3">
      <c r="A14" s="237"/>
      <c r="B14" s="291"/>
      <c r="C14" s="288"/>
      <c r="D14" s="32" t="s">
        <v>112</v>
      </c>
      <c r="E14" s="33">
        <v>872650</v>
      </c>
    </row>
    <row r="15" spans="1:5" ht="20.100000000000001" customHeight="1" x14ac:dyDescent="0.3">
      <c r="A15" s="237"/>
      <c r="B15" s="277" t="s">
        <v>113</v>
      </c>
      <c r="C15" s="279">
        <f>SUM(E15:E18)</f>
        <v>18039920</v>
      </c>
      <c r="D15" s="27" t="s">
        <v>114</v>
      </c>
      <c r="E15" s="28">
        <v>828640</v>
      </c>
    </row>
    <row r="16" spans="1:5" ht="20.100000000000001" customHeight="1" x14ac:dyDescent="0.3">
      <c r="A16" s="237"/>
      <c r="B16" s="278"/>
      <c r="C16" s="280"/>
      <c r="D16" s="29" t="s">
        <v>115</v>
      </c>
      <c r="E16" s="30">
        <v>8659520</v>
      </c>
    </row>
    <row r="17" spans="1:5" ht="20.100000000000001" customHeight="1" x14ac:dyDescent="0.3">
      <c r="A17" s="237"/>
      <c r="B17" s="278"/>
      <c r="C17" s="280"/>
      <c r="D17" s="29" t="s">
        <v>116</v>
      </c>
      <c r="E17" s="30">
        <v>6697990</v>
      </c>
    </row>
    <row r="18" spans="1:5" ht="20.100000000000001" customHeight="1" x14ac:dyDescent="0.3">
      <c r="A18" s="237"/>
      <c r="B18" s="287"/>
      <c r="C18" s="288"/>
      <c r="D18" s="32" t="s">
        <v>117</v>
      </c>
      <c r="E18" s="33">
        <v>1853770</v>
      </c>
    </row>
    <row r="19" spans="1:5" ht="17.100000000000001" customHeight="1" x14ac:dyDescent="0.3">
      <c r="A19" s="237"/>
      <c r="B19" s="277" t="s">
        <v>118</v>
      </c>
      <c r="C19" s="279">
        <f>SUM(E19:E21)</f>
        <v>3102160</v>
      </c>
      <c r="D19" s="27" t="s">
        <v>119</v>
      </c>
      <c r="E19" s="28">
        <v>134050</v>
      </c>
    </row>
    <row r="20" spans="1:5" ht="17.100000000000001" customHeight="1" x14ac:dyDescent="0.3">
      <c r="A20" s="237"/>
      <c r="B20" s="278"/>
      <c r="C20" s="280"/>
      <c r="D20" s="29" t="s">
        <v>120</v>
      </c>
      <c r="E20" s="30">
        <v>1560000</v>
      </c>
    </row>
    <row r="21" spans="1:5" ht="17.100000000000001" customHeight="1" x14ac:dyDescent="0.3">
      <c r="A21" s="237"/>
      <c r="B21" s="287"/>
      <c r="C21" s="288"/>
      <c r="D21" s="32" t="s">
        <v>333</v>
      </c>
      <c r="E21" s="33">
        <v>1408110</v>
      </c>
    </row>
    <row r="22" spans="1:5" ht="20.100000000000001" customHeight="1" x14ac:dyDescent="0.3">
      <c r="A22" s="237"/>
      <c r="B22" s="22" t="s">
        <v>121</v>
      </c>
      <c r="C22" s="187">
        <v>1400000</v>
      </c>
      <c r="D22" s="27" t="s">
        <v>122</v>
      </c>
      <c r="E22" s="28"/>
    </row>
    <row r="23" spans="1:5" ht="20.100000000000001" customHeight="1" x14ac:dyDescent="0.3">
      <c r="A23" s="237"/>
      <c r="B23" s="100" t="s">
        <v>274</v>
      </c>
      <c r="C23" s="187">
        <v>2312080</v>
      </c>
      <c r="D23" s="27" t="s">
        <v>304</v>
      </c>
      <c r="E23" s="28"/>
    </row>
    <row r="24" spans="1:5" ht="23.25" customHeight="1" x14ac:dyDescent="0.3">
      <c r="A24" s="237"/>
      <c r="B24" s="25" t="s">
        <v>102</v>
      </c>
      <c r="C24" s="188">
        <f>SUM(C9:C23)</f>
        <v>41878250</v>
      </c>
      <c r="D24" s="34"/>
      <c r="E24" s="35"/>
    </row>
    <row r="25" spans="1:5" ht="21" customHeight="1" x14ac:dyDescent="0.3">
      <c r="A25" s="277" t="s">
        <v>154</v>
      </c>
      <c r="B25" s="107" t="s">
        <v>123</v>
      </c>
      <c r="C25" s="189">
        <f>SUM(E25:E25)</f>
        <v>0</v>
      </c>
      <c r="D25" s="27"/>
      <c r="E25" s="28">
        <v>0</v>
      </c>
    </row>
    <row r="26" spans="1:5" ht="17.100000000000001" customHeight="1" x14ac:dyDescent="0.3">
      <c r="A26" s="278"/>
      <c r="B26" s="148" t="s">
        <v>124</v>
      </c>
      <c r="C26" s="187">
        <f>SUM(E26:E26)</f>
        <v>318000</v>
      </c>
      <c r="D26" s="147" t="s">
        <v>345</v>
      </c>
      <c r="E26" s="26">
        <v>318000</v>
      </c>
    </row>
    <row r="27" spans="1:5" ht="17.100000000000001" customHeight="1" x14ac:dyDescent="0.3">
      <c r="A27" s="278"/>
      <c r="B27" s="277" t="s">
        <v>297</v>
      </c>
      <c r="C27" s="279">
        <f>SUM(E27:E30)</f>
        <v>3595900</v>
      </c>
      <c r="D27" s="105" t="s">
        <v>346</v>
      </c>
      <c r="E27" s="102">
        <v>1217700</v>
      </c>
    </row>
    <row r="28" spans="1:5" ht="17.100000000000001" customHeight="1" x14ac:dyDescent="0.3">
      <c r="A28" s="278"/>
      <c r="B28" s="278"/>
      <c r="C28" s="280"/>
      <c r="D28" s="105" t="s">
        <v>347</v>
      </c>
      <c r="E28" s="102">
        <v>607200</v>
      </c>
    </row>
    <row r="29" spans="1:5" ht="17.100000000000001" customHeight="1" x14ac:dyDescent="0.3">
      <c r="A29" s="278"/>
      <c r="B29" s="278"/>
      <c r="C29" s="280"/>
      <c r="D29" s="105" t="s">
        <v>348</v>
      </c>
      <c r="E29" s="102">
        <v>165000</v>
      </c>
    </row>
    <row r="30" spans="1:5" ht="17.100000000000001" customHeight="1" x14ac:dyDescent="0.3">
      <c r="A30" s="278"/>
      <c r="B30" s="278"/>
      <c r="C30" s="280"/>
      <c r="D30" s="105" t="s">
        <v>349</v>
      </c>
      <c r="E30" s="102">
        <v>1606000</v>
      </c>
    </row>
    <row r="31" spans="1:5" ht="22.5" customHeight="1" thickBot="1" x14ac:dyDescent="0.35">
      <c r="A31" s="292"/>
      <c r="B31" s="89" t="s">
        <v>102</v>
      </c>
      <c r="C31" s="190">
        <f>SUM(C25:C30)</f>
        <v>3913900</v>
      </c>
      <c r="D31" s="27"/>
      <c r="E31" s="28"/>
    </row>
    <row r="32" spans="1:5" ht="33.75" customHeight="1" thickTop="1" x14ac:dyDescent="0.3">
      <c r="A32" s="285" t="s">
        <v>264</v>
      </c>
      <c r="B32" s="286"/>
      <c r="C32" s="191">
        <f>SUM(C8+C24+C31)</f>
        <v>47371533</v>
      </c>
      <c r="D32" s="283"/>
      <c r="E32" s="284"/>
    </row>
    <row r="33" spans="3:3" x14ac:dyDescent="0.3">
      <c r="C33" s="176"/>
    </row>
    <row r="34" spans="3:3" x14ac:dyDescent="0.3">
      <c r="C34" s="176"/>
    </row>
    <row r="35" spans="3:3" x14ac:dyDescent="0.3">
      <c r="C35" s="176"/>
    </row>
    <row r="36" spans="3:3" x14ac:dyDescent="0.3">
      <c r="C36" s="176"/>
    </row>
  </sheetData>
  <mergeCells count="19">
    <mergeCell ref="A1:E1"/>
    <mergeCell ref="A4:B4"/>
    <mergeCell ref="D5:E5"/>
    <mergeCell ref="D6:E6"/>
    <mergeCell ref="A3:D3"/>
    <mergeCell ref="A6:A8"/>
    <mergeCell ref="B27:B30"/>
    <mergeCell ref="C27:C30"/>
    <mergeCell ref="D9:E9"/>
    <mergeCell ref="D32:E32"/>
    <mergeCell ref="A32:B32"/>
    <mergeCell ref="B19:B21"/>
    <mergeCell ref="C19:C21"/>
    <mergeCell ref="A9:A24"/>
    <mergeCell ref="B10:B14"/>
    <mergeCell ref="A25:A31"/>
    <mergeCell ref="C10:C14"/>
    <mergeCell ref="B15:B18"/>
    <mergeCell ref="C15:C18"/>
  </mergeCells>
  <phoneticPr fontId="1" type="noConversion"/>
  <pageMargins left="0.70866141732283472" right="0.70866141732283472" top="0.98425196850393704" bottom="0.47244094488188981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총괄표</vt:lpstr>
      <vt:lpstr>세입결산서</vt:lpstr>
      <vt:lpstr>세출결산서</vt:lpstr>
      <vt:lpstr>과목전용조서</vt:lpstr>
      <vt:lpstr>예비비사용조서</vt:lpstr>
      <vt:lpstr>기본재산수입명세서</vt:lpstr>
      <vt:lpstr>후원금</vt:lpstr>
      <vt:lpstr>정부보조금1</vt:lpstr>
      <vt:lpstr>인건비명세서</vt:lpstr>
      <vt:lpstr>사업비명세서</vt:lpstr>
      <vt:lpstr>기타비용명세서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최영희</dc:creator>
  <cp:lastModifiedBy>admin</cp:lastModifiedBy>
  <cp:lastPrinted>2022-03-04T04:50:38Z</cp:lastPrinted>
  <dcterms:created xsi:type="dcterms:W3CDTF">2010-03-05T05:05:19Z</dcterms:created>
  <dcterms:modified xsi:type="dcterms:W3CDTF">2022-03-04T04:51:05Z</dcterms:modified>
</cp:coreProperties>
</file>