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05" windowWidth="18255" windowHeight="10410" tabRatio="665"/>
  </bookViews>
  <sheets>
    <sheet name="총괄표" sheetId="14" r:id="rId1"/>
    <sheet name="세입" sheetId="16" r:id="rId2"/>
    <sheet name="세출" sheetId="17" r:id="rId3"/>
    <sheet name="보조금수입명세" sheetId="18" r:id="rId4"/>
  </sheets>
  <definedNames>
    <definedName name="_xlnm.Print_Area" localSheetId="1">세입!$A$1:$G$32</definedName>
    <definedName name="_xlnm.Print_Titles" localSheetId="1">세입!$2:$4</definedName>
    <definedName name="_xlnm.Print_Titles" localSheetId="2">세출!$2:$4</definedName>
    <definedName name="_xlnm.Print_Titles" localSheetId="0">총괄표!#REF!</definedName>
  </definedNames>
  <calcPr calcId="144525"/>
</workbook>
</file>

<file path=xl/calcChain.xml><?xml version="1.0" encoding="utf-8"?>
<calcChain xmlns="http://schemas.openxmlformats.org/spreadsheetml/2006/main">
  <c r="D25" i="18" l="1"/>
  <c r="D11" i="18" s="1"/>
  <c r="D21" i="18"/>
  <c r="E18" i="16" l="1"/>
  <c r="D18" i="16"/>
  <c r="D12" i="16"/>
  <c r="D12" i="18" l="1"/>
  <c r="D6" i="18"/>
  <c r="D19" i="18"/>
  <c r="D17" i="18"/>
  <c r="D5" i="18" l="1"/>
  <c r="F20" i="16" l="1"/>
  <c r="E6" i="16" l="1"/>
  <c r="D6" i="14" s="1"/>
  <c r="D6" i="16"/>
  <c r="E9" i="16"/>
  <c r="D7" i="14" s="1"/>
  <c r="E7" i="14" s="1"/>
  <c r="D9" i="16"/>
  <c r="F9" i="16" l="1"/>
  <c r="F21" i="16"/>
  <c r="D12" i="14"/>
  <c r="F10" i="16" l="1"/>
  <c r="D11" i="14" l="1"/>
  <c r="D10" i="14"/>
  <c r="D9" i="14"/>
  <c r="D8" i="14"/>
  <c r="I57" i="17"/>
  <c r="G60" i="17" l="1"/>
  <c r="F60" i="17"/>
  <c r="F21" i="17"/>
  <c r="F25" i="17"/>
  <c r="F43" i="17"/>
  <c r="F56" i="17"/>
  <c r="F48" i="17"/>
  <c r="F47" i="17" s="1"/>
  <c r="E6" i="14" l="1"/>
  <c r="I9" i="17"/>
  <c r="J9" i="17" l="1"/>
  <c r="I15" i="17" l="1"/>
  <c r="G56" i="17" l="1"/>
  <c r="H56" i="17"/>
  <c r="E56" i="17"/>
  <c r="I59" i="17"/>
  <c r="I58" i="17"/>
  <c r="E12" i="16" l="1"/>
  <c r="D22" i="16" l="1"/>
  <c r="I41" i="17" l="1"/>
  <c r="J41" i="17" s="1"/>
  <c r="F8" i="16" l="1"/>
  <c r="F27" i="16" l="1"/>
  <c r="I17" i="17" l="1"/>
  <c r="I45" i="17" l="1"/>
  <c r="E25" i="16"/>
  <c r="D14" i="14" s="1"/>
  <c r="D25" i="16"/>
  <c r="D11" i="16" l="1"/>
  <c r="I63" i="17" l="1"/>
  <c r="I14" i="14" s="1"/>
  <c r="J14" i="14" s="1"/>
  <c r="I44" i="17" l="1"/>
  <c r="J44" i="17" s="1"/>
  <c r="D65" i="17"/>
  <c r="D15" i="16" l="1"/>
  <c r="D5" i="16" s="1"/>
  <c r="D29" i="16"/>
  <c r="E11" i="14" l="1"/>
  <c r="E10" i="14"/>
  <c r="F16" i="16" l="1"/>
  <c r="F17" i="16"/>
  <c r="F15" i="16" l="1"/>
  <c r="I23" i="17" l="1"/>
  <c r="J23" i="17" s="1"/>
  <c r="J63" i="17" l="1"/>
  <c r="I64" i="17"/>
  <c r="I15" i="14" s="1"/>
  <c r="F62" i="17"/>
  <c r="G62" i="17"/>
  <c r="H62" i="17"/>
  <c r="E62" i="17"/>
  <c r="D62" i="17"/>
  <c r="F28" i="16"/>
  <c r="F26" i="16"/>
  <c r="E14" i="14"/>
  <c r="F24" i="16"/>
  <c r="F23" i="16"/>
  <c r="E22" i="16"/>
  <c r="I27" i="17"/>
  <c r="J27" i="17" s="1"/>
  <c r="D48" i="17"/>
  <c r="E66" i="17"/>
  <c r="I66" i="17" s="1"/>
  <c r="H65" i="17"/>
  <c r="I61" i="17"/>
  <c r="H60" i="17"/>
  <c r="E60" i="17"/>
  <c r="D60" i="17"/>
  <c r="J59" i="17"/>
  <c r="J58" i="17"/>
  <c r="I56" i="17"/>
  <c r="I12" i="14" s="1"/>
  <c r="D56" i="17"/>
  <c r="I55" i="17"/>
  <c r="J55" i="17" s="1"/>
  <c r="I51" i="17"/>
  <c r="J51" i="17" s="1"/>
  <c r="I50" i="17"/>
  <c r="J50" i="17" s="1"/>
  <c r="I49" i="17"/>
  <c r="H48" i="17"/>
  <c r="G48" i="17"/>
  <c r="E48" i="17"/>
  <c r="I46" i="17"/>
  <c r="J46" i="17" s="1"/>
  <c r="J45" i="17"/>
  <c r="H43" i="17"/>
  <c r="G43" i="17"/>
  <c r="E43" i="17"/>
  <c r="D43" i="17"/>
  <c r="I42" i="17"/>
  <c r="J42" i="17" s="1"/>
  <c r="I34" i="17"/>
  <c r="J34" i="17" s="1"/>
  <c r="I26" i="17"/>
  <c r="J26" i="17" s="1"/>
  <c r="H25" i="17"/>
  <c r="G25" i="17"/>
  <c r="E25" i="17"/>
  <c r="D25" i="17"/>
  <c r="I24" i="17"/>
  <c r="J24" i="17" s="1"/>
  <c r="I22" i="17"/>
  <c r="J22" i="17" s="1"/>
  <c r="H21" i="17"/>
  <c r="G21" i="17"/>
  <c r="E21" i="17"/>
  <c r="D21" i="17"/>
  <c r="F7" i="17"/>
  <c r="F6" i="17" s="1"/>
  <c r="E7" i="17"/>
  <c r="D7" i="17"/>
  <c r="F32" i="16"/>
  <c r="F31" i="16"/>
  <c r="F30" i="16"/>
  <c r="E29" i="16"/>
  <c r="E15" i="16"/>
  <c r="G68" i="17" s="1"/>
  <c r="E9" i="14"/>
  <c r="F7" i="16"/>
  <c r="F6" i="16" s="1"/>
  <c r="F5" i="17" l="1"/>
  <c r="J49" i="17"/>
  <c r="I48" i="17"/>
  <c r="I62" i="17"/>
  <c r="J61" i="17"/>
  <c r="J57" i="17"/>
  <c r="D15" i="14"/>
  <c r="E15" i="14" s="1"/>
  <c r="D13" i="14"/>
  <c r="F25" i="16"/>
  <c r="H68" i="17"/>
  <c r="E12" i="14"/>
  <c r="E47" i="17"/>
  <c r="D47" i="17"/>
  <c r="F22" i="16"/>
  <c r="F68" i="17"/>
  <c r="E6" i="17"/>
  <c r="E5" i="17" s="1"/>
  <c r="J66" i="17"/>
  <c r="G47" i="17"/>
  <c r="H47" i="17"/>
  <c r="I21" i="17"/>
  <c r="I7" i="14" s="1"/>
  <c r="J7" i="14" s="1"/>
  <c r="I60" i="17"/>
  <c r="I13" i="14" s="1"/>
  <c r="J13" i="14" s="1"/>
  <c r="I43" i="17"/>
  <c r="I9" i="14" s="1"/>
  <c r="F14" i="16"/>
  <c r="F19" i="16"/>
  <c r="F18" i="16" s="1"/>
  <c r="D6" i="17"/>
  <c r="F13" i="16"/>
  <c r="I25" i="17"/>
  <c r="I8" i="14" s="1"/>
  <c r="J8" i="14" s="1"/>
  <c r="I65" i="17"/>
  <c r="F29" i="16"/>
  <c r="I47" i="17" l="1"/>
  <c r="J47" i="17" s="1"/>
  <c r="I11" i="14"/>
  <c r="J15" i="14"/>
  <c r="E13" i="14"/>
  <c r="D5" i="14"/>
  <c r="J65" i="17"/>
  <c r="D5" i="17"/>
  <c r="F12" i="16"/>
  <c r="J25" i="17"/>
  <c r="J48" i="17"/>
  <c r="J60" i="17"/>
  <c r="J56" i="17"/>
  <c r="J43" i="17"/>
  <c r="J21" i="17"/>
  <c r="F70" i="17"/>
  <c r="E11" i="16"/>
  <c r="E5" i="16" l="1"/>
  <c r="F11" i="16"/>
  <c r="F5" i="16" s="1"/>
  <c r="G7" i="17"/>
  <c r="G6" i="17" s="1"/>
  <c r="G5" i="17" s="1"/>
  <c r="I8" i="17"/>
  <c r="G70" i="17" l="1"/>
  <c r="J17" i="17"/>
  <c r="J15" i="17"/>
  <c r="H7" i="17"/>
  <c r="H6" i="17" s="1"/>
  <c r="H5" i="17" s="1"/>
  <c r="J8" i="17"/>
  <c r="E68" i="17"/>
  <c r="H70" i="17" l="1"/>
  <c r="I7" i="17"/>
  <c r="I68" i="17"/>
  <c r="I6" i="14" l="1"/>
  <c r="J6" i="14" s="1"/>
  <c r="I6" i="17"/>
  <c r="J7" i="17"/>
  <c r="J12" i="14"/>
  <c r="J11" i="14"/>
  <c r="J9" i="14"/>
  <c r="E8" i="14"/>
  <c r="H5" i="14"/>
  <c r="C5" i="14"/>
  <c r="J5" i="14" l="1"/>
  <c r="J6" i="17"/>
  <c r="E5" i="14"/>
  <c r="I5" i="14" l="1"/>
  <c r="I5" i="17" l="1"/>
  <c r="J5" i="17" s="1"/>
  <c r="E70" i="17"/>
  <c r="J64" i="17"/>
  <c r="J62" i="17"/>
  <c r="I70" i="17" l="1"/>
</calcChain>
</file>

<file path=xl/sharedStrings.xml><?xml version="1.0" encoding="utf-8"?>
<sst xmlns="http://schemas.openxmlformats.org/spreadsheetml/2006/main" count="286" uniqueCount="221">
  <si>
    <t>시설명 : 청운노인요양원</t>
    <phoneticPr fontId="5" type="noConversion"/>
  </si>
  <si>
    <t>세           입</t>
    <phoneticPr fontId="5" type="noConversion"/>
  </si>
  <si>
    <t>세              출</t>
    <phoneticPr fontId="5" type="noConversion"/>
  </si>
  <si>
    <t>구  분</t>
    <phoneticPr fontId="5" type="noConversion"/>
  </si>
  <si>
    <t>증  감</t>
    <phoneticPr fontId="5" type="noConversion"/>
  </si>
  <si>
    <t>총   계</t>
    <phoneticPr fontId="5" type="noConversion"/>
  </si>
  <si>
    <t>입소비용수입</t>
    <phoneticPr fontId="5" type="noConversion"/>
  </si>
  <si>
    <t>사무비</t>
    <phoneticPr fontId="5" type="noConversion"/>
  </si>
  <si>
    <t>인건비</t>
    <phoneticPr fontId="5" type="noConversion"/>
  </si>
  <si>
    <t>업무추진비</t>
    <phoneticPr fontId="5" type="noConversion"/>
  </si>
  <si>
    <t>운영비</t>
    <phoneticPr fontId="5" type="noConversion"/>
  </si>
  <si>
    <t>재산조성비</t>
    <phoneticPr fontId="5" type="noConversion"/>
  </si>
  <si>
    <t>시설비</t>
    <phoneticPr fontId="5" type="noConversion"/>
  </si>
  <si>
    <t>지정  후원금</t>
    <phoneticPr fontId="5" type="noConversion"/>
  </si>
  <si>
    <t>사업비</t>
    <phoneticPr fontId="5" type="noConversion"/>
  </si>
  <si>
    <t>비지정후원금</t>
    <phoneticPr fontId="5" type="noConversion"/>
  </si>
  <si>
    <t>요양급여수입</t>
    <phoneticPr fontId="5" type="noConversion"/>
  </si>
  <si>
    <t>잡지출</t>
    <phoneticPr fontId="5" type="noConversion"/>
  </si>
  <si>
    <t>전입금</t>
    <phoneticPr fontId="5" type="noConversion"/>
  </si>
  <si>
    <t>이월금</t>
    <phoneticPr fontId="5" type="noConversion"/>
  </si>
  <si>
    <t>예비비</t>
    <phoneticPr fontId="5" type="noConversion"/>
  </si>
  <si>
    <t>잡수입</t>
    <phoneticPr fontId="5" type="noConversion"/>
  </si>
  <si>
    <t>전년도예산</t>
    <phoneticPr fontId="5" type="noConversion"/>
  </si>
  <si>
    <t>당해년도예산</t>
    <phoneticPr fontId="5" type="noConversion"/>
  </si>
  <si>
    <t>당해년도예산</t>
    <phoneticPr fontId="5" type="noConversion"/>
  </si>
  <si>
    <t>시설명 : 청운노인요양원</t>
    <phoneticPr fontId="5" type="noConversion"/>
  </si>
  <si>
    <t>(단위 : 원)</t>
    <phoneticPr fontId="5" type="noConversion"/>
  </si>
  <si>
    <t>과  목</t>
    <phoneticPr fontId="5" type="noConversion"/>
  </si>
  <si>
    <t>당해년도예산액</t>
    <phoneticPr fontId="5" type="noConversion"/>
  </si>
  <si>
    <t>증 감</t>
    <phoneticPr fontId="5" type="noConversion"/>
  </si>
  <si>
    <t>산출근거</t>
    <phoneticPr fontId="5" type="noConversion"/>
  </si>
  <si>
    <t xml:space="preserve">관 </t>
    <phoneticPr fontId="5" type="noConversion"/>
  </si>
  <si>
    <t>항</t>
    <phoneticPr fontId="5" type="noConversion"/>
  </si>
  <si>
    <t>목</t>
    <phoneticPr fontId="5" type="noConversion"/>
  </si>
  <si>
    <t>총   계</t>
    <phoneticPr fontId="5" type="noConversion"/>
  </si>
  <si>
    <t>본인부담금수입</t>
    <phoneticPr fontId="5" type="noConversion"/>
  </si>
  <si>
    <t>식재료비수입</t>
    <phoneticPr fontId="5" type="noConversion"/>
  </si>
  <si>
    <t>지정후원금</t>
    <phoneticPr fontId="5" type="noConversion"/>
  </si>
  <si>
    <t>비지정 후원금</t>
    <phoneticPr fontId="5" type="noConversion"/>
  </si>
  <si>
    <t>장기요양급여수입</t>
    <phoneticPr fontId="5" type="noConversion"/>
  </si>
  <si>
    <t>전년도이월금</t>
    <phoneticPr fontId="5" type="noConversion"/>
  </si>
  <si>
    <t>불용품매각대</t>
    <phoneticPr fontId="5" type="noConversion"/>
  </si>
  <si>
    <t>기타예금이자수입</t>
    <phoneticPr fontId="5" type="noConversion"/>
  </si>
  <si>
    <t>* 예금이자 등</t>
    <phoneticPr fontId="5" type="noConversion"/>
  </si>
  <si>
    <t>기타잡수입</t>
    <phoneticPr fontId="5" type="noConversion"/>
  </si>
  <si>
    <t>단위 : 원</t>
    <phoneticPr fontId="5" type="noConversion"/>
  </si>
  <si>
    <t>과  목</t>
    <phoneticPr fontId="5" type="noConversion"/>
  </si>
  <si>
    <t>전년도
예산액</t>
    <phoneticPr fontId="5" type="noConversion"/>
  </si>
  <si>
    <t>증 감</t>
    <phoneticPr fontId="5" type="noConversion"/>
  </si>
  <si>
    <t>산출근거</t>
    <phoneticPr fontId="5" type="noConversion"/>
  </si>
  <si>
    <t xml:space="preserve">관 </t>
    <phoneticPr fontId="5" type="noConversion"/>
  </si>
  <si>
    <t>항</t>
    <phoneticPr fontId="5" type="noConversion"/>
  </si>
  <si>
    <t>목</t>
    <phoneticPr fontId="5" type="noConversion"/>
  </si>
  <si>
    <t>보조금</t>
    <phoneticPr fontId="5" type="noConversion"/>
  </si>
  <si>
    <t>후원금</t>
    <phoneticPr fontId="5" type="noConversion"/>
  </si>
  <si>
    <t>수익사업</t>
    <phoneticPr fontId="5" type="noConversion"/>
  </si>
  <si>
    <t>계</t>
    <phoneticPr fontId="5" type="noConversion"/>
  </si>
  <si>
    <t>총     계</t>
    <phoneticPr fontId="5" type="noConversion"/>
  </si>
  <si>
    <t>합계</t>
    <phoneticPr fontId="5" type="noConversion"/>
  </si>
  <si>
    <t>급  여</t>
    <phoneticPr fontId="5" type="noConversion"/>
  </si>
  <si>
    <t>퇴직금 및
퇴직적립금</t>
    <phoneticPr fontId="5" type="noConversion"/>
  </si>
  <si>
    <t>업   무
추진비</t>
    <phoneticPr fontId="5" type="noConversion"/>
  </si>
  <si>
    <t>기관운영비</t>
    <phoneticPr fontId="5" type="noConversion"/>
  </si>
  <si>
    <t>직책보조비</t>
    <phoneticPr fontId="5" type="noConversion"/>
  </si>
  <si>
    <t>회의비</t>
    <phoneticPr fontId="5" type="noConversion"/>
  </si>
  <si>
    <t>운영위원회의비, 차류, 다과류 등 구입비</t>
    <phoneticPr fontId="5" type="noConversion"/>
  </si>
  <si>
    <t>여비</t>
    <phoneticPr fontId="5" type="noConversion"/>
  </si>
  <si>
    <t>수용비 
및
수수료</t>
    <phoneticPr fontId="5" type="noConversion"/>
  </si>
  <si>
    <t>통행료 및 주차료</t>
    <phoneticPr fontId="5" type="noConversion"/>
  </si>
  <si>
    <t>소규모수선 및 기타수리비</t>
    <phoneticPr fontId="5" type="noConversion"/>
  </si>
  <si>
    <t>포장비</t>
    <phoneticPr fontId="5" type="noConversion"/>
  </si>
  <si>
    <t>전기요금</t>
    <phoneticPr fontId="5" type="noConversion"/>
  </si>
  <si>
    <t>상.하수도요금</t>
    <phoneticPr fontId="5" type="noConversion"/>
  </si>
  <si>
    <t>오물수거료,정화조청소, 종량제봉투</t>
    <phoneticPr fontId="5" type="noConversion"/>
  </si>
  <si>
    <t>환경개선부담금, 자동차세 외</t>
    <phoneticPr fontId="5" type="noConversion"/>
  </si>
  <si>
    <t>협회비</t>
    <phoneticPr fontId="5" type="noConversion"/>
  </si>
  <si>
    <t>보험료</t>
    <phoneticPr fontId="5" type="noConversion"/>
  </si>
  <si>
    <t>차량비</t>
    <phoneticPr fontId="5" type="noConversion"/>
  </si>
  <si>
    <t>차량주유대, 수리비, 검사비 등</t>
    <phoneticPr fontId="5" type="noConversion"/>
  </si>
  <si>
    <t>자산취득비</t>
    <phoneticPr fontId="5" type="noConversion"/>
  </si>
  <si>
    <t>시설장비
유지비</t>
    <phoneticPr fontId="5" type="noConversion"/>
  </si>
  <si>
    <t>사   업
운영비</t>
    <phoneticPr fontId="5" type="noConversion"/>
  </si>
  <si>
    <t>생계비</t>
    <phoneticPr fontId="5" type="noConversion"/>
  </si>
  <si>
    <t>수용기관
경  비</t>
    <phoneticPr fontId="5" type="noConversion"/>
  </si>
  <si>
    <t>의료비</t>
    <phoneticPr fontId="5" type="noConversion"/>
  </si>
  <si>
    <t>의약품비</t>
    <phoneticPr fontId="5" type="noConversion"/>
  </si>
  <si>
    <t>장의비</t>
    <phoneticPr fontId="5" type="noConversion"/>
  </si>
  <si>
    <t>의료재활
사업비</t>
    <phoneticPr fontId="5" type="noConversion"/>
  </si>
  <si>
    <t>교육재활
사업비</t>
    <phoneticPr fontId="5" type="noConversion"/>
  </si>
  <si>
    <t>여가활동,심리치료 등 프로그램비 (재료비,강사료)</t>
    <phoneticPr fontId="5" type="noConversion"/>
  </si>
  <si>
    <t>프로그램
사업비</t>
    <phoneticPr fontId="5" type="noConversion"/>
  </si>
  <si>
    <t>합   계</t>
    <phoneticPr fontId="5" type="noConversion"/>
  </si>
  <si>
    <t>과   목</t>
    <phoneticPr fontId="5" type="noConversion"/>
  </si>
  <si>
    <t>금  액</t>
    <phoneticPr fontId="5" type="noConversion"/>
  </si>
  <si>
    <t>산  출  기  초</t>
    <phoneticPr fontId="5" type="noConversion"/>
  </si>
  <si>
    <t>세목</t>
    <phoneticPr fontId="5" type="noConversion"/>
  </si>
  <si>
    <t>전년도예산액</t>
    <phoneticPr fontId="5" type="noConversion"/>
  </si>
  <si>
    <t>카렌다,리플렛, 봉투 등</t>
    <phoneticPr fontId="5" type="noConversion"/>
  </si>
  <si>
    <t>법인전입금</t>
    <phoneticPr fontId="5" type="noConversion"/>
  </si>
  <si>
    <t>법인전입금(후원금)</t>
    <phoneticPr fontId="5" type="noConversion"/>
  </si>
  <si>
    <t>전년도이월금(후원금)</t>
    <phoneticPr fontId="5" type="noConversion"/>
  </si>
  <si>
    <t>예비비
및
기  타</t>
    <phoneticPr fontId="5" type="noConversion"/>
  </si>
  <si>
    <t>반환금</t>
    <phoneticPr fontId="5" type="noConversion"/>
  </si>
  <si>
    <t>시설  환경
개선준비금</t>
    <phoneticPr fontId="5" type="noConversion"/>
  </si>
  <si>
    <t>환경개선
준 비 금</t>
    <phoneticPr fontId="5" type="noConversion"/>
  </si>
  <si>
    <t xml:space="preserve"> </t>
    <phoneticPr fontId="5" type="noConversion"/>
  </si>
  <si>
    <t>합 계</t>
    <phoneticPr fontId="5" type="noConversion"/>
  </si>
  <si>
    <t>입소자
부담금
수입</t>
    <phoneticPr fontId="5" type="noConversion"/>
  </si>
  <si>
    <t>소 계</t>
    <phoneticPr fontId="5" type="noConversion"/>
  </si>
  <si>
    <t>보조금
수입</t>
    <phoneticPr fontId="5" type="noConversion"/>
  </si>
  <si>
    <t>입소비용수입</t>
    <phoneticPr fontId="5" type="noConversion"/>
  </si>
  <si>
    <t>후원금수입</t>
    <phoneticPr fontId="5" type="noConversion"/>
  </si>
  <si>
    <t>후원금
수입</t>
    <phoneticPr fontId="5" type="noConversion"/>
  </si>
  <si>
    <t>합 계</t>
    <phoneticPr fontId="5" type="noConversion"/>
  </si>
  <si>
    <t>요양급여
수입</t>
    <phoneticPr fontId="5" type="noConversion"/>
  </si>
  <si>
    <t>전입금</t>
    <phoneticPr fontId="5" type="noConversion"/>
  </si>
  <si>
    <t>전입금</t>
    <phoneticPr fontId="5" type="noConversion"/>
  </si>
  <si>
    <t>이월금</t>
    <phoneticPr fontId="5" type="noConversion"/>
  </si>
  <si>
    <t>합 계</t>
    <phoneticPr fontId="5" type="noConversion"/>
  </si>
  <si>
    <t>이월금</t>
    <phoneticPr fontId="5" type="noConversion"/>
  </si>
  <si>
    <t>잡수입</t>
    <phoneticPr fontId="5" type="noConversion"/>
  </si>
  <si>
    <t>잡수입</t>
    <phoneticPr fontId="5" type="noConversion"/>
  </si>
  <si>
    <t>소계</t>
    <phoneticPr fontId="5" type="noConversion"/>
  </si>
  <si>
    <t>소계</t>
    <phoneticPr fontId="5" type="noConversion"/>
  </si>
  <si>
    <t xml:space="preserve">
사
무
비</t>
    <phoneticPr fontId="5" type="noConversion"/>
  </si>
  <si>
    <t>사
무
비</t>
    <phoneticPr fontId="5" type="noConversion"/>
  </si>
  <si>
    <t>재산
조성비</t>
    <phoneticPr fontId="5" type="noConversion"/>
  </si>
  <si>
    <t>사
업
비</t>
    <phoneticPr fontId="5" type="noConversion"/>
  </si>
  <si>
    <t>잡
지
출</t>
    <phoneticPr fontId="5" type="noConversion"/>
  </si>
  <si>
    <t>준비금</t>
    <phoneticPr fontId="5" type="noConversion"/>
  </si>
  <si>
    <t>예비비
및
기타</t>
    <phoneticPr fontId="5" type="noConversion"/>
  </si>
  <si>
    <t>요양급여
수    입</t>
    <phoneticPr fontId="5" type="noConversion"/>
  </si>
  <si>
    <t>보조금
수   입</t>
    <phoneticPr fontId="5" type="noConversion"/>
  </si>
  <si>
    <t>후원금
수   입</t>
    <phoneticPr fontId="5" type="noConversion"/>
  </si>
  <si>
    <t>입소자
부담금
수   입</t>
    <phoneticPr fontId="5" type="noConversion"/>
  </si>
  <si>
    <t>시설비</t>
    <phoneticPr fontId="5" type="noConversion"/>
  </si>
  <si>
    <t>병원비</t>
    <phoneticPr fontId="5" type="noConversion"/>
  </si>
  <si>
    <t>합  계</t>
    <phoneticPr fontId="6" type="noConversion"/>
  </si>
  <si>
    <t>계</t>
    <phoneticPr fontId="6" type="noConversion"/>
  </si>
  <si>
    <t>주ㆍ부식비, 연료,피복비 등</t>
    <phoneticPr fontId="5" type="noConversion"/>
  </si>
  <si>
    <t>월동대책비</t>
    <phoneticPr fontId="5" type="noConversion"/>
  </si>
  <si>
    <t>특별위로금</t>
    <phoneticPr fontId="5" type="noConversion"/>
  </si>
  <si>
    <t>장 의 비</t>
    <phoneticPr fontId="6" type="noConversion"/>
  </si>
  <si>
    <t>추가운영비(특별급식비)</t>
    <phoneticPr fontId="5" type="noConversion"/>
  </si>
  <si>
    <t>춘계부식비</t>
    <phoneticPr fontId="5" type="noConversion"/>
  </si>
  <si>
    <t>김장비</t>
    <phoneticPr fontId="5" type="noConversion"/>
  </si>
  <si>
    <t>명절위문금</t>
    <phoneticPr fontId="5" type="noConversion"/>
  </si>
  <si>
    <t>보조금수입</t>
    <phoneticPr fontId="5" type="noConversion"/>
  </si>
  <si>
    <t>명절휴가비 - 30만원 * 2회지급
                 20만원 * 2회지급</t>
    <phoneticPr fontId="5" type="noConversion"/>
  </si>
  <si>
    <t>전년도이월금(수익사업)</t>
    <phoneticPr fontId="5" type="noConversion"/>
  </si>
  <si>
    <t xml:space="preserve">국민연금 - 임금총액 × 4.5% </t>
    <phoneticPr fontId="5" type="noConversion"/>
  </si>
  <si>
    <t>기타운영비</t>
    <phoneticPr fontId="5" type="noConversion"/>
  </si>
  <si>
    <t>간병비</t>
    <phoneticPr fontId="5" type="noConversion"/>
  </si>
  <si>
    <t xml:space="preserve"> </t>
    <phoneticPr fontId="5" type="noConversion"/>
  </si>
  <si>
    <t>나들이, 문화활동 프로그램비, 팔구순잔치, 송년행사, 
자원봉사자 교육 및 평가</t>
    <phoneticPr fontId="5" type="noConversion"/>
  </si>
  <si>
    <t>고용보험(원장제외) - 임금총액 × 0.90%</t>
    <phoneticPr fontId="5" type="noConversion"/>
  </si>
  <si>
    <t>임금총액 × 1/12</t>
    <phoneticPr fontId="5" type="noConversion"/>
  </si>
  <si>
    <t>잡지출</t>
    <phoneticPr fontId="5" type="noConversion"/>
  </si>
  <si>
    <t>* 기저귀 구입</t>
    <phoneticPr fontId="5" type="noConversion"/>
  </si>
  <si>
    <t>-</t>
    <phoneticPr fontId="5" type="noConversion"/>
  </si>
  <si>
    <t>* 전년도 미납금</t>
    <phoneticPr fontId="5" type="noConversion"/>
  </si>
  <si>
    <t>과년도입소비수입</t>
    <phoneticPr fontId="5" type="noConversion"/>
  </si>
  <si>
    <t>자부담</t>
    <phoneticPr fontId="5" type="noConversion"/>
  </si>
  <si>
    <t>시설 수리비 등</t>
    <phoneticPr fontId="5" type="noConversion"/>
  </si>
  <si>
    <t>가산금수입</t>
    <phoneticPr fontId="5" type="noConversion"/>
  </si>
  <si>
    <t>요양급여수입</t>
    <phoneticPr fontId="5" type="noConversion"/>
  </si>
  <si>
    <t xml:space="preserve">장기근속수당 - 6만원, 8만원, 10만원       </t>
    <phoneticPr fontId="5" type="noConversion"/>
  </si>
  <si>
    <t>운송료</t>
    <phoneticPr fontId="5" type="noConversion"/>
  </si>
  <si>
    <t>통신비, 우편료</t>
    <phoneticPr fontId="5" type="noConversion"/>
  </si>
  <si>
    <t>시간외 근로수당  
* 관리직,관리원,위생원 - 연장근무수당 월8시간 
* 조리원 - 연장근로수당  37시간
* 요양보호사 - 연장근로수당 13시간
  봉급월액 × 1/209 × 1.5
* 요양보호사 - 야간근로수당 월20시간  
  봉급월액 × 1/209 × 0.5</t>
    <phoneticPr fontId="5" type="noConversion"/>
  </si>
  <si>
    <t>과년도
수입</t>
    <phoneticPr fontId="5" type="noConversion"/>
  </si>
  <si>
    <t>과년도수입</t>
    <phoneticPr fontId="5" type="noConversion"/>
  </si>
  <si>
    <t>국고보조금</t>
    <phoneticPr fontId="5" type="noConversion"/>
  </si>
  <si>
    <t>시군구보조금</t>
  </si>
  <si>
    <t>시군구보조금</t>
    <phoneticPr fontId="5" type="noConversion"/>
  </si>
  <si>
    <t>국고보조금</t>
    <phoneticPr fontId="5" type="noConversion"/>
  </si>
  <si>
    <t>계</t>
  </si>
  <si>
    <t>장기근속장려금</t>
    <phoneticPr fontId="5" type="noConversion"/>
  </si>
  <si>
    <t>공공요금
및 
세금공과금</t>
    <phoneticPr fontId="5" type="noConversion"/>
  </si>
  <si>
    <t>사회보험
부담금</t>
    <phoneticPr fontId="5" type="noConversion"/>
  </si>
  <si>
    <t>각종 수당</t>
    <phoneticPr fontId="5" type="noConversion"/>
  </si>
  <si>
    <t>과년도수입</t>
    <phoneticPr fontId="5" type="noConversion"/>
  </si>
  <si>
    <t>과년도
수   입</t>
    <phoneticPr fontId="5" type="noConversion"/>
  </si>
  <si>
    <t xml:space="preserve">보수일람표 첨부 </t>
    <phoneticPr fontId="5" type="noConversion"/>
  </si>
  <si>
    <t>생활용품, 피복, 기저귀외 구입비</t>
    <phoneticPr fontId="5" type="noConversion"/>
  </si>
  <si>
    <t xml:space="preserve">750,000원 × 1구 ÷ 2 </t>
    <phoneticPr fontId="6" type="noConversion"/>
  </si>
  <si>
    <t>* 보조금 내역서별첨</t>
    <phoneticPr fontId="5" type="noConversion"/>
  </si>
  <si>
    <t>서울형인증</t>
    <phoneticPr fontId="5" type="noConversion"/>
  </si>
  <si>
    <t>시내.외 출장 및 교육참가여비 등</t>
    <phoneticPr fontId="5" type="noConversion"/>
  </si>
  <si>
    <t>예비비</t>
    <phoneticPr fontId="5" type="noConversion"/>
  </si>
  <si>
    <t>반환금</t>
    <phoneticPr fontId="5" type="noConversion"/>
  </si>
  <si>
    <t>기타운영비</t>
    <phoneticPr fontId="5" type="noConversion"/>
  </si>
  <si>
    <t>생일,포상금 - 3만원 * 29명</t>
    <phoneticPr fontId="5" type="noConversion"/>
  </si>
  <si>
    <t>인증 성과금 상여 - 10만원 * 28명</t>
    <phoneticPr fontId="5" type="noConversion"/>
  </si>
  <si>
    <t>종사자 수당 - 7만원 * 28명 * 12</t>
    <phoneticPr fontId="5" type="noConversion"/>
  </si>
  <si>
    <t xml:space="preserve">국민건강보험금  - 임금총액 × 3.4%  </t>
    <phoneticPr fontId="5" type="noConversion"/>
  </si>
  <si>
    <t>산재보험(원장제외) - 임금총액 × 0.6%</t>
    <phoneticPr fontId="5" type="noConversion"/>
  </si>
  <si>
    <t>경조비</t>
    <phoneticPr fontId="5" type="noConversion"/>
  </si>
  <si>
    <r>
      <t>당해년도</t>
    </r>
    <r>
      <rPr>
        <b/>
        <sz val="10"/>
        <rFont val="맑은 고딕"/>
        <family val="3"/>
        <charset val="129"/>
        <scheme val="minor"/>
      </rPr>
      <t xml:space="preserve"> </t>
    </r>
    <r>
      <rPr>
        <sz val="10"/>
        <rFont val="맑은 고딕"/>
        <family val="3"/>
        <charset val="129"/>
        <scheme val="minor"/>
      </rPr>
      <t>예산액</t>
    </r>
    <phoneticPr fontId="5" type="noConversion"/>
  </si>
  <si>
    <t>2021년도 세 입 ．세 출 총 괄 표</t>
    <phoneticPr fontId="5" type="noConversion"/>
  </si>
  <si>
    <t>2021년도 세 입 명 세 서</t>
    <phoneticPr fontId="5" type="noConversion"/>
  </si>
  <si>
    <t>2021년도 세 출 명 세 서</t>
    <phoneticPr fontId="5" type="noConversion"/>
  </si>
  <si>
    <t>2021년도 보조금 수입명세서</t>
    <phoneticPr fontId="5" type="noConversion"/>
  </si>
  <si>
    <t>260,245원 × 23명 × 12월 ÷ 2</t>
    <phoneticPr fontId="5" type="noConversion"/>
  </si>
  <si>
    <t>37,300원 × 23명 x 2회 ÷ 2</t>
    <phoneticPr fontId="5" type="noConversion"/>
  </si>
  <si>
    <t xml:space="preserve">   종사자 수당 70,000 x 28명 x 12월</t>
    <phoneticPr fontId="5" type="noConversion"/>
  </si>
  <si>
    <t>3,000원 x 23명 × 365일     * 1일 : (1식) 1,000 x 3식 = 3,000원</t>
    <phoneticPr fontId="5" type="noConversion"/>
  </si>
  <si>
    <t xml:space="preserve">7,000원 × 23명 </t>
    <phoneticPr fontId="5" type="noConversion"/>
  </si>
  <si>
    <t>10,000원 × 23명 × 4회  (어버이날, 설, 추석, 연말)</t>
    <phoneticPr fontId="5" type="noConversion"/>
  </si>
  <si>
    <t>36,440원 × 23명 ÷ 2</t>
    <phoneticPr fontId="5" type="noConversion"/>
  </si>
  <si>
    <t>* 1등급   (일반) : 71,900 X 3명 X 365일 X 20% =  15,746,100
* 1등급   (경감) : 71,900 X 1명 X 365일 X 12% =  3,149,220
* 2등급   (일반) : 66,710 X 6명 X 365일 X 20% =  29,218,980
* 2등급   (감경) : 66,710 X 2명 X 365일 X  8% =   3,895,860
* 3~5등급(일반) : 61,520 X 4명 X 365일 X 20% =  17,963,840
* 3~5등급(감경) : 61,520 X 1명 X 365일 X 12% =  2,694,570 
* 3~5등급(감경) : 61,520 X 5명 X 365일 X  8% =  8,981,920</t>
    <phoneticPr fontId="5" type="noConversion"/>
  </si>
  <si>
    <t xml:space="preserve">* 1식 3,500 X 3식 X 22인 X  365일 </t>
    <phoneticPr fontId="5" type="noConversion"/>
  </si>
  <si>
    <t>* 1등급            : 71,900 X  4명 X 365일          = 104,974,000
* 1등급(일반)     : 71,900 X  3명 X 365일 X 80%  = 62,984,400
* 1등급(경감)     : 71,900 X  1명 X 365일 X 88%  = 23,094,280
* 2등급            : 66,710 X  10명 X 365일         = 243,491,500
* 2등급(일반)     : 66,710 X  6명 X 365일 X 80%  = 116,875,920
* 2등급(경감)     : 66,710 X  2명 X 365일 X 92%  = 44,802,440
* 3,4,5등급        : 61,520 X  9명 X 365일          = 202,093,200
* 3,4,5등급(일반) : 61,520 X  4명 X 365일 X 80%  = 71,855,360
* 3,4,5등급(경감) : 61,520 X  1명 X 365일 X 88%  = 19,760,230
* 3,4,5등급(경감) : 61,520 X  5명 X 365일 X 92%  = 103,292,080</t>
    <phoneticPr fontId="5" type="noConversion"/>
  </si>
  <si>
    <t>* 장기근속수당 : 13,920,000</t>
    <phoneticPr fontId="5" type="noConversion"/>
  </si>
  <si>
    <t>* 가산금 : 59,238,000</t>
    <phoneticPr fontId="5" type="noConversion"/>
  </si>
  <si>
    <t>직원 독감예방접종 40,000원 x 20명</t>
    <phoneticPr fontId="5" type="noConversion"/>
  </si>
  <si>
    <t>주.부식비, 춘계부식비, 김장비, 우유 등 특별부식비, 연료비</t>
    <phoneticPr fontId="5" type="noConversion"/>
  </si>
  <si>
    <t>전동침대, 발마사지기, 휠체어</t>
    <phoneticPr fontId="5" type="noConversion"/>
  </si>
  <si>
    <t>직원 교육비, 근무복, 직원 독감예방 접종
회식, 명절 선물대, 식비지원 등
야간근로자특수건강검진  30,000 * 25명
직원 야유회 50,000 * 34명
휴가비지원 500,000 * 2명</t>
    <phoneticPr fontId="5" type="noConversion"/>
  </si>
  <si>
    <t>사무용품, 소모품구입비, 방역물품</t>
    <phoneticPr fontId="5" type="noConversion"/>
  </si>
  <si>
    <t>지급수수료
* 포콤유지보수비
* 전산프로그램유지보수비 
* 가스,전기 등 안전점검
* 회계관련수수료
* 소방시설물유지보수비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</si>
</sst>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</numFmts>
  <fonts count="1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7"/>
      <name val="맑은 고딕"/>
      <family val="3"/>
      <charset val="129"/>
      <scheme val="minor"/>
    </font>
    <font>
      <sz val="18"/>
      <name val="맑은 고딕"/>
      <family val="3"/>
      <charset val="129"/>
      <scheme val="minor"/>
    </font>
    <font>
      <b/>
      <sz val="11.5"/>
      <name val="맑은 고딕"/>
      <family val="3"/>
      <charset val="129"/>
      <scheme val="minor"/>
    </font>
    <font>
      <sz val="11.5"/>
      <name val="맑은 고딕"/>
      <family val="3"/>
      <charset val="129"/>
      <scheme val="minor"/>
    </font>
    <font>
      <sz val="10.5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42" fontId="4" fillId="0" borderId="0" applyFont="0" applyFill="0" applyBorder="0" applyAlignment="0" applyProtection="0">
      <alignment vertical="center"/>
    </xf>
  </cellStyleXfs>
  <cellXfs count="292">
    <xf numFmtId="0" fontId="0" fillId="0" borderId="0" xfId="0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41" fontId="9" fillId="0" borderId="0" xfId="1" applyFo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Fill="1">
      <alignment vertical="center"/>
    </xf>
    <xf numFmtId="0" fontId="9" fillId="0" borderId="0" xfId="0" applyFont="1" applyFill="1">
      <alignment vertical="center"/>
    </xf>
    <xf numFmtId="41" fontId="9" fillId="0" borderId="13" xfId="1" applyFont="1" applyFill="1" applyBorder="1" applyAlignment="1">
      <alignment horizontal="right" vertical="center"/>
    </xf>
    <xf numFmtId="41" fontId="9" fillId="0" borderId="18" xfId="1" applyFont="1" applyFill="1" applyBorder="1">
      <alignment vertical="center"/>
    </xf>
    <xf numFmtId="41" fontId="9" fillId="0" borderId="17" xfId="1" applyFont="1" applyFill="1" applyBorder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41" fontId="7" fillId="0" borderId="0" xfId="1" applyFont="1" applyFill="1">
      <alignment vertical="center"/>
    </xf>
    <xf numFmtId="41" fontId="12" fillId="0" borderId="0" xfId="1" applyFont="1" applyFill="1">
      <alignment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16" xfId="0" applyFont="1" applyFill="1" applyBorder="1">
      <alignment vertical="center"/>
    </xf>
    <xf numFmtId="0" fontId="9" fillId="0" borderId="2" xfId="0" applyFont="1" applyBorder="1" applyAlignment="1">
      <alignment horizontal="left" vertical="center"/>
    </xf>
    <xf numFmtId="41" fontId="9" fillId="0" borderId="0" xfId="1" applyFont="1" applyFill="1">
      <alignment vertical="center"/>
    </xf>
    <xf numFmtId="41" fontId="9" fillId="0" borderId="0" xfId="1" applyFont="1" applyFill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1" fontId="9" fillId="0" borderId="13" xfId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 wrapText="1"/>
    </xf>
    <xf numFmtId="41" fontId="9" fillId="0" borderId="5" xfId="1" applyFont="1" applyFill="1" applyBorder="1" applyAlignment="1">
      <alignment horizontal="center" vertical="center"/>
    </xf>
    <xf numFmtId="0" fontId="11" fillId="0" borderId="3" xfId="0" applyFont="1" applyFill="1" applyBorder="1">
      <alignment vertical="center"/>
    </xf>
    <xf numFmtId="41" fontId="9" fillId="0" borderId="5" xfId="1" applyFont="1" applyFill="1" applyBorder="1">
      <alignment vertical="center"/>
    </xf>
    <xf numFmtId="0" fontId="9" fillId="0" borderId="2" xfId="0" applyFont="1" applyFill="1" applyBorder="1" applyAlignment="1">
      <alignment horizontal="center" vertical="center" shrinkToFit="1"/>
    </xf>
    <xf numFmtId="41" fontId="9" fillId="0" borderId="5" xfId="1" applyFont="1" applyFill="1" applyBorder="1" applyAlignment="1">
      <alignment horizontal="left" vertical="center" shrinkToFit="1"/>
    </xf>
    <xf numFmtId="0" fontId="11" fillId="0" borderId="14" xfId="0" applyFont="1" applyFill="1" applyBorder="1">
      <alignment vertical="center"/>
    </xf>
    <xf numFmtId="0" fontId="11" fillId="0" borderId="3" xfId="0" applyFont="1" applyFill="1" applyBorder="1" applyAlignment="1">
      <alignment horizontal="center" vertical="center"/>
    </xf>
    <xf numFmtId="41" fontId="9" fillId="0" borderId="0" xfId="1" applyFont="1" applyFill="1" applyBorder="1">
      <alignment vertical="center"/>
    </xf>
    <xf numFmtId="0" fontId="9" fillId="0" borderId="14" xfId="0" applyFont="1" applyFill="1" applyBorder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3" xfId="0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41" fontId="9" fillId="0" borderId="22" xfId="1" applyFont="1" applyFill="1" applyBorder="1" applyAlignment="1">
      <alignment horizontal="center" vertical="center"/>
    </xf>
    <xf numFmtId="0" fontId="11" fillId="0" borderId="23" xfId="0" applyFont="1" applyFill="1" applyBorder="1">
      <alignment vertical="center"/>
    </xf>
    <xf numFmtId="41" fontId="9" fillId="0" borderId="24" xfId="1" applyFont="1" applyFill="1" applyBorder="1">
      <alignment vertical="center"/>
    </xf>
    <xf numFmtId="0" fontId="11" fillId="0" borderId="23" xfId="0" applyFont="1" applyFill="1" applyBorder="1" applyAlignment="1">
      <alignment vertical="center" wrapText="1"/>
    </xf>
    <xf numFmtId="41" fontId="9" fillId="0" borderId="24" xfId="1" applyFont="1" applyFill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>
      <alignment vertical="center"/>
    </xf>
    <xf numFmtId="41" fontId="15" fillId="0" borderId="12" xfId="1" applyFont="1" applyBorder="1" applyAlignment="1">
      <alignment horizontal="center" vertical="center"/>
    </xf>
    <xf numFmtId="41" fontId="15" fillId="0" borderId="29" xfId="1" applyFont="1" applyBorder="1" applyAlignment="1">
      <alignment horizontal="center" vertical="center" wrapText="1"/>
    </xf>
    <xf numFmtId="41" fontId="8" fillId="0" borderId="31" xfId="1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41" fontId="7" fillId="0" borderId="2" xfId="1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9" fillId="0" borderId="2" xfId="1" applyNumberFormat="1" applyFont="1" applyBorder="1" applyAlignment="1">
      <alignment horizontal="right" vertical="center"/>
    </xf>
    <xf numFmtId="176" fontId="10" fillId="0" borderId="2" xfId="1" applyNumberFormat="1" applyFont="1" applyBorder="1" applyAlignment="1">
      <alignment horizontal="right" vertical="center"/>
    </xf>
    <xf numFmtId="176" fontId="10" fillId="0" borderId="2" xfId="1" applyNumberFormat="1" applyFont="1" applyFill="1" applyBorder="1" applyAlignment="1">
      <alignment horizontal="right" vertical="center"/>
    </xf>
    <xf numFmtId="41" fontId="9" fillId="0" borderId="0" xfId="1" applyFont="1" applyBorder="1">
      <alignment vertical="center"/>
    </xf>
    <xf numFmtId="0" fontId="9" fillId="0" borderId="0" xfId="0" applyFont="1" applyBorder="1">
      <alignment vertical="center"/>
    </xf>
    <xf numFmtId="0" fontId="9" fillId="0" borderId="0" xfId="0" applyFont="1" applyFill="1" applyAlignment="1">
      <alignment horizontal="right"/>
    </xf>
    <xf numFmtId="0" fontId="9" fillId="0" borderId="2" xfId="0" applyFont="1" applyBorder="1" applyAlignment="1">
      <alignment horizontal="left" vertical="center" indent="1"/>
    </xf>
    <xf numFmtId="176" fontId="9" fillId="0" borderId="2" xfId="1" applyNumberFormat="1" applyFont="1" applyFill="1" applyBorder="1" applyAlignment="1">
      <alignment horizontal="right" vertical="center"/>
    </xf>
    <xf numFmtId="0" fontId="11" fillId="0" borderId="41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/>
    </xf>
    <xf numFmtId="41" fontId="9" fillId="0" borderId="10" xfId="1" applyFont="1" applyFill="1" applyBorder="1">
      <alignment vertical="center"/>
    </xf>
    <xf numFmtId="0" fontId="9" fillId="0" borderId="14" xfId="0" applyFont="1" applyFill="1" applyBorder="1" applyAlignment="1">
      <alignment horizontal="left" vertical="center" shrinkToFit="1"/>
    </xf>
    <xf numFmtId="41" fontId="9" fillId="0" borderId="18" xfId="1" applyFont="1" applyFill="1" applyBorder="1" applyAlignment="1">
      <alignment horizontal="left" vertical="center" shrinkToFit="1"/>
    </xf>
    <xf numFmtId="41" fontId="10" fillId="0" borderId="19" xfId="1" applyFont="1" applyFill="1" applyBorder="1" applyAlignment="1">
      <alignment horizontal="right" vertical="center"/>
    </xf>
    <xf numFmtId="41" fontId="9" fillId="0" borderId="6" xfId="1" applyFont="1" applyFill="1" applyBorder="1" applyAlignment="1">
      <alignment horizontal="right" vertical="center" shrinkToFit="1"/>
    </xf>
    <xf numFmtId="41" fontId="10" fillId="0" borderId="2" xfId="1" applyFont="1" applyFill="1" applyBorder="1" applyAlignment="1">
      <alignment horizontal="right" vertical="center"/>
    </xf>
    <xf numFmtId="41" fontId="9" fillId="0" borderId="0" xfId="1" applyFont="1" applyFill="1" applyBorder="1" applyAlignment="1">
      <alignment horizontal="right" vertical="center"/>
    </xf>
    <xf numFmtId="41" fontId="7" fillId="0" borderId="2" xfId="1" applyFont="1" applyBorder="1" applyAlignment="1">
      <alignment horizontal="right" vertical="center"/>
    </xf>
    <xf numFmtId="41" fontId="7" fillId="0" borderId="33" xfId="1" applyFont="1" applyBorder="1" applyAlignment="1">
      <alignment horizontal="right" vertical="center"/>
    </xf>
    <xf numFmtId="41" fontId="16" fillId="0" borderId="2" xfId="1" applyFont="1" applyFill="1" applyBorder="1" applyAlignment="1">
      <alignment horizontal="center" vertical="center"/>
    </xf>
    <xf numFmtId="41" fontId="7" fillId="0" borderId="31" xfId="1" applyFont="1" applyBorder="1" applyAlignment="1">
      <alignment horizontal="right" vertical="center"/>
    </xf>
    <xf numFmtId="41" fontId="7" fillId="0" borderId="39" xfId="1" applyFont="1" applyBorder="1" applyAlignment="1">
      <alignment horizontal="right" vertical="center"/>
    </xf>
    <xf numFmtId="0" fontId="16" fillId="0" borderId="32" xfId="0" applyFont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 indent="1"/>
    </xf>
    <xf numFmtId="41" fontId="9" fillId="0" borderId="6" xfId="1" applyFont="1" applyFill="1" applyBorder="1" applyAlignment="1">
      <alignment vertical="center"/>
    </xf>
    <xf numFmtId="0" fontId="11" fillId="0" borderId="16" xfId="0" applyFont="1" applyFill="1" applyBorder="1" applyAlignment="1">
      <alignment vertical="center"/>
    </xf>
    <xf numFmtId="41" fontId="9" fillId="0" borderId="17" xfId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41" fontId="10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1" fontId="10" fillId="0" borderId="44" xfId="1" applyFont="1" applyFill="1" applyBorder="1" applyAlignment="1">
      <alignment horizontal="right" vertical="center"/>
    </xf>
    <xf numFmtId="0" fontId="9" fillId="0" borderId="44" xfId="0" applyFont="1" applyFill="1" applyBorder="1" applyAlignment="1">
      <alignment horizontal="center" vertical="center"/>
    </xf>
    <xf numFmtId="41" fontId="9" fillId="0" borderId="2" xfId="1" applyFont="1" applyBorder="1" applyAlignment="1">
      <alignment horizontal="right" vertical="center"/>
    </xf>
    <xf numFmtId="41" fontId="9" fillId="0" borderId="0" xfId="0" applyNumberFormat="1" applyFont="1" applyFill="1">
      <alignment vertical="center"/>
    </xf>
    <xf numFmtId="0" fontId="11" fillId="0" borderId="3" xfId="0" applyFont="1" applyFill="1" applyBorder="1" applyAlignment="1">
      <alignment vertical="center"/>
    </xf>
    <xf numFmtId="41" fontId="9" fillId="0" borderId="5" xfId="1" applyFont="1" applyFill="1" applyBorder="1" applyAlignment="1">
      <alignment vertical="center"/>
    </xf>
    <xf numFmtId="0" fontId="11" fillId="0" borderId="3" xfId="0" applyFont="1" applyFill="1" applyBorder="1" applyAlignment="1">
      <alignment vertical="center" wrapText="1"/>
    </xf>
    <xf numFmtId="176" fontId="7" fillId="0" borderId="2" xfId="1" applyNumberFormat="1" applyFont="1" applyBorder="1" applyAlignment="1">
      <alignment horizontal="right" vertical="center"/>
    </xf>
    <xf numFmtId="176" fontId="7" fillId="0" borderId="38" xfId="1" applyNumberFormat="1" applyFont="1" applyBorder="1" applyAlignment="1">
      <alignment horizontal="right" vertical="center"/>
    </xf>
    <xf numFmtId="41" fontId="7" fillId="0" borderId="38" xfId="1" applyFont="1" applyBorder="1" applyAlignment="1">
      <alignment horizontal="right" vertical="center"/>
    </xf>
    <xf numFmtId="41" fontId="10" fillId="0" borderId="2" xfId="1" applyFont="1" applyBorder="1" applyAlignment="1">
      <alignment horizontal="right" vertical="center"/>
    </xf>
    <xf numFmtId="41" fontId="10" fillId="0" borderId="26" xfId="1" applyFont="1" applyFill="1" applyBorder="1" applyAlignment="1">
      <alignment horizontal="right" vertical="center"/>
    </xf>
    <xf numFmtId="0" fontId="9" fillId="0" borderId="50" xfId="0" applyFont="1" applyFill="1" applyBorder="1" applyAlignment="1">
      <alignment horizontal="center" vertical="center"/>
    </xf>
    <xf numFmtId="41" fontId="9" fillId="0" borderId="49" xfId="1" applyFont="1" applyFill="1" applyBorder="1" applyAlignment="1">
      <alignment horizontal="center" vertical="center"/>
    </xf>
    <xf numFmtId="41" fontId="8" fillId="0" borderId="10" xfId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41" fontId="16" fillId="0" borderId="38" xfId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shrinkToFit="1"/>
    </xf>
    <xf numFmtId="41" fontId="9" fillId="0" borderId="2" xfId="1" applyFont="1" applyFill="1" applyBorder="1">
      <alignment vertical="center"/>
    </xf>
    <xf numFmtId="0" fontId="9" fillId="0" borderId="2" xfId="0" applyFont="1" applyBorder="1">
      <alignment vertical="center"/>
    </xf>
    <xf numFmtId="3" fontId="9" fillId="0" borderId="6" xfId="0" applyNumberFormat="1" applyFont="1" applyFill="1" applyBorder="1" applyAlignment="1">
      <alignment horizontal="left" vertical="center" wrapText="1" indent="1"/>
    </xf>
    <xf numFmtId="0" fontId="9" fillId="0" borderId="2" xfId="0" applyFont="1" applyFill="1" applyBorder="1" applyAlignment="1">
      <alignment horizontal="left" vertical="center" indent="1"/>
    </xf>
    <xf numFmtId="41" fontId="9" fillId="0" borderId="2" xfId="1" applyFont="1" applyFill="1" applyBorder="1" applyAlignment="1">
      <alignment horizontal="center" vertical="center" shrinkToFit="1"/>
    </xf>
    <xf numFmtId="41" fontId="9" fillId="0" borderId="2" xfId="1" applyFont="1" applyFill="1" applyBorder="1" applyAlignment="1">
      <alignment horizontal="right" vertical="center" shrinkToFit="1"/>
    </xf>
    <xf numFmtId="41" fontId="9" fillId="0" borderId="45" xfId="1" applyFont="1" applyFill="1" applyBorder="1">
      <alignment vertical="center"/>
    </xf>
    <xf numFmtId="41" fontId="10" fillId="0" borderId="2" xfId="1" applyFont="1" applyFill="1" applyBorder="1" applyAlignment="1">
      <alignment horizontal="center" vertical="center"/>
    </xf>
    <xf numFmtId="41" fontId="10" fillId="0" borderId="2" xfId="0" applyNumberFormat="1" applyFont="1" applyFill="1" applyBorder="1">
      <alignment vertical="center"/>
    </xf>
    <xf numFmtId="41" fontId="9" fillId="0" borderId="2" xfId="0" applyNumberFormat="1" applyFont="1" applyFill="1" applyBorder="1">
      <alignment vertical="center"/>
    </xf>
    <xf numFmtId="41" fontId="10" fillId="0" borderId="2" xfId="1" applyFont="1" applyFill="1" applyBorder="1">
      <alignment vertical="center"/>
    </xf>
    <xf numFmtId="41" fontId="9" fillId="0" borderId="2" xfId="1" applyFont="1" applyFill="1" applyBorder="1" applyAlignment="1">
      <alignment vertical="center"/>
    </xf>
    <xf numFmtId="41" fontId="9" fillId="0" borderId="2" xfId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41" fontId="10" fillId="0" borderId="2" xfId="1" applyFont="1" applyBorder="1" applyAlignment="1">
      <alignment horizontal="center" vertical="center"/>
    </xf>
    <xf numFmtId="41" fontId="16" fillId="0" borderId="6" xfId="1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1" fontId="9" fillId="0" borderId="2" xfId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41" fontId="10" fillId="0" borderId="10" xfId="1" applyFont="1" applyFill="1" applyBorder="1" applyAlignment="1">
      <alignment horizontal="right" vertical="center"/>
    </xf>
    <xf numFmtId="41" fontId="7" fillId="0" borderId="2" xfId="8" applyNumberFormat="1" applyFont="1" applyBorder="1" applyAlignment="1">
      <alignment horizontal="right" vertical="center"/>
    </xf>
    <xf numFmtId="0" fontId="11" fillId="0" borderId="15" xfId="0" applyFont="1" applyFill="1" applyBorder="1">
      <alignment vertical="center"/>
    </xf>
    <xf numFmtId="41" fontId="9" fillId="0" borderId="13" xfId="1" applyFont="1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41" fontId="9" fillId="0" borderId="2" xfId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1" fontId="9" fillId="0" borderId="2" xfId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1" fontId="9" fillId="0" borderId="2" xfId="1" applyFont="1" applyBorder="1" applyAlignment="1">
      <alignment horizontal="center" vertical="center"/>
    </xf>
    <xf numFmtId="41" fontId="16" fillId="0" borderId="10" xfId="1" applyFont="1" applyFill="1" applyBorder="1" applyAlignment="1">
      <alignment horizontal="center" vertical="center"/>
    </xf>
    <xf numFmtId="41" fontId="16" fillId="0" borderId="32" xfId="1" applyFont="1" applyBorder="1" applyAlignment="1">
      <alignment vertical="center"/>
    </xf>
    <xf numFmtId="41" fontId="16" fillId="0" borderId="2" xfId="1" applyFont="1" applyFill="1" applyBorder="1" applyAlignment="1">
      <alignment vertical="center"/>
    </xf>
    <xf numFmtId="41" fontId="7" fillId="0" borderId="2" xfId="1" applyFont="1" applyBorder="1" applyAlignment="1">
      <alignment vertical="center"/>
    </xf>
    <xf numFmtId="41" fontId="7" fillId="0" borderId="33" xfId="1" applyFont="1" applyBorder="1" applyAlignment="1">
      <alignment vertical="center"/>
    </xf>
    <xf numFmtId="41" fontId="7" fillId="0" borderId="19" xfId="1" applyFont="1" applyBorder="1" applyAlignment="1">
      <alignment horizontal="center" vertical="center"/>
    </xf>
    <xf numFmtId="41" fontId="7" fillId="0" borderId="19" xfId="1" applyFont="1" applyBorder="1" applyAlignment="1">
      <alignment horizontal="right" vertical="center"/>
    </xf>
    <xf numFmtId="41" fontId="7" fillId="0" borderId="53" xfId="1" applyFont="1" applyBorder="1" applyAlignment="1">
      <alignment horizontal="right" vertical="center"/>
    </xf>
    <xf numFmtId="0" fontId="9" fillId="0" borderId="2" xfId="0" applyFont="1" applyBorder="1" applyAlignment="1">
      <alignment horizontal="center" vertical="center"/>
    </xf>
    <xf numFmtId="41" fontId="9" fillId="0" borderId="2" xfId="1" applyFont="1" applyBorder="1" applyAlignment="1">
      <alignment horizontal="center" vertical="center"/>
    </xf>
    <xf numFmtId="41" fontId="9" fillId="0" borderId="0" xfId="1" applyFont="1" applyFill="1" applyBorder="1" applyAlignment="1">
      <alignment vertical="center"/>
    </xf>
    <xf numFmtId="41" fontId="9" fillId="0" borderId="10" xfId="1" applyFont="1" applyFill="1" applyBorder="1" applyAlignment="1">
      <alignment vertical="center"/>
    </xf>
    <xf numFmtId="0" fontId="9" fillId="0" borderId="2" xfId="0" applyFont="1" applyFill="1" applyBorder="1" applyAlignment="1">
      <alignment horizontal="center" vertical="center"/>
    </xf>
    <xf numFmtId="41" fontId="9" fillId="0" borderId="12" xfId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1" fontId="9" fillId="0" borderId="2" xfId="1" applyFont="1" applyFill="1" applyBorder="1" applyAlignment="1">
      <alignment horizontal="right" vertical="center"/>
    </xf>
    <xf numFmtId="41" fontId="9" fillId="0" borderId="6" xfId="1" applyFont="1" applyFill="1" applyBorder="1" applyAlignment="1">
      <alignment horizontal="right" vertical="center"/>
    </xf>
    <xf numFmtId="41" fontId="9" fillId="0" borderId="10" xfId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shrinkToFit="1"/>
    </xf>
    <xf numFmtId="41" fontId="9" fillId="0" borderId="6" xfId="1" applyFont="1" applyFill="1" applyBorder="1" applyAlignment="1">
      <alignment horizontal="center" vertical="center"/>
    </xf>
    <xf numFmtId="41" fontId="9" fillId="0" borderId="10" xfId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1" fontId="9" fillId="0" borderId="2" xfId="1" applyFont="1" applyFill="1" applyBorder="1" applyAlignment="1">
      <alignment horizontal="center" vertical="center"/>
    </xf>
    <xf numFmtId="41" fontId="9" fillId="0" borderId="5" xfId="1" applyFont="1" applyFill="1" applyBorder="1" applyAlignment="1">
      <alignment horizontal="left" vertical="center"/>
    </xf>
    <xf numFmtId="41" fontId="9" fillId="0" borderId="2" xfId="1" applyFont="1" applyFill="1" applyBorder="1" applyAlignment="1">
      <alignment horizontal="right" vertical="center"/>
    </xf>
    <xf numFmtId="41" fontId="9" fillId="0" borderId="2" xfId="1" applyFont="1" applyFill="1" applyBorder="1" applyAlignment="1">
      <alignment horizontal="right" vertical="center"/>
    </xf>
    <xf numFmtId="41" fontId="9" fillId="0" borderId="6" xfId="1" applyFont="1" applyFill="1" applyBorder="1" applyAlignment="1">
      <alignment horizontal="right" vertical="center"/>
    </xf>
    <xf numFmtId="41" fontId="9" fillId="0" borderId="10" xfId="1" applyFont="1" applyFill="1" applyBorder="1" applyAlignment="1">
      <alignment horizontal="right" vertical="center"/>
    </xf>
    <xf numFmtId="41" fontId="9" fillId="0" borderId="6" xfId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41" fontId="9" fillId="0" borderId="2" xfId="1" applyFont="1" applyFill="1" applyBorder="1" applyAlignment="1">
      <alignment horizontal="right" vertical="center"/>
    </xf>
    <xf numFmtId="41" fontId="16" fillId="0" borderId="6" xfId="1" applyFont="1" applyFill="1" applyBorder="1" applyAlignment="1">
      <alignment horizontal="center" vertical="center"/>
    </xf>
    <xf numFmtId="41" fontId="16" fillId="0" borderId="10" xfId="1" applyFont="1" applyFill="1" applyBorder="1" applyAlignment="1">
      <alignment horizontal="center" vertical="center"/>
    </xf>
    <xf numFmtId="41" fontId="7" fillId="0" borderId="6" xfId="1" applyFont="1" applyBorder="1" applyAlignment="1">
      <alignment horizontal="center" vertical="center"/>
    </xf>
    <xf numFmtId="41" fontId="7" fillId="0" borderId="10" xfId="1" applyFont="1" applyBorder="1" applyAlignment="1">
      <alignment horizontal="center" vertical="center"/>
    </xf>
    <xf numFmtId="41" fontId="16" fillId="0" borderId="34" xfId="1" applyFont="1" applyBorder="1" applyAlignment="1">
      <alignment horizontal="center" vertical="center"/>
    </xf>
    <xf numFmtId="41" fontId="16" fillId="0" borderId="52" xfId="1" applyFont="1" applyBorder="1" applyAlignment="1">
      <alignment horizontal="center" vertical="center"/>
    </xf>
    <xf numFmtId="41" fontId="16" fillId="0" borderId="32" xfId="1" applyFont="1" applyBorder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1" fontId="8" fillId="0" borderId="30" xfId="1" applyFont="1" applyBorder="1" applyAlignment="1">
      <alignment horizontal="center" vertical="center"/>
    </xf>
    <xf numFmtId="41" fontId="8" fillId="0" borderId="10" xfId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41" fontId="7" fillId="0" borderId="36" xfId="1" applyFont="1" applyBorder="1" applyAlignment="1">
      <alignment horizontal="center" vertical="center"/>
    </xf>
    <xf numFmtId="41" fontId="7" fillId="0" borderId="31" xfId="1" applyFont="1" applyBorder="1" applyAlignment="1">
      <alignment horizontal="center" vertical="center"/>
    </xf>
    <xf numFmtId="41" fontId="16" fillId="0" borderId="35" xfId="1" applyFont="1" applyBorder="1" applyAlignment="1">
      <alignment horizontal="center" vertical="center"/>
    </xf>
    <xf numFmtId="41" fontId="16" fillId="0" borderId="30" xfId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41" fontId="9" fillId="0" borderId="2" xfId="1" applyFont="1" applyBorder="1" applyAlignment="1">
      <alignment horizontal="center" vertical="center"/>
    </xf>
    <xf numFmtId="0" fontId="0" fillId="0" borderId="2" xfId="0" applyFont="1" applyBorder="1">
      <alignment vertical="center"/>
    </xf>
    <xf numFmtId="0" fontId="9" fillId="0" borderId="0" xfId="0" applyFont="1" applyFill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top"/>
    </xf>
    <xf numFmtId="0" fontId="9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center" vertical="center"/>
    </xf>
    <xf numFmtId="41" fontId="9" fillId="0" borderId="2" xfId="1" applyFont="1" applyFill="1" applyBorder="1" applyAlignment="1">
      <alignment horizontal="center" vertical="center" wrapText="1"/>
    </xf>
    <xf numFmtId="41" fontId="9" fillId="0" borderId="12" xfId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41" fontId="9" fillId="0" borderId="2" xfId="1" applyFont="1" applyFill="1" applyBorder="1" applyAlignment="1">
      <alignment horizontal="right" vertical="center"/>
    </xf>
    <xf numFmtId="0" fontId="11" fillId="0" borderId="16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41" fontId="9" fillId="0" borderId="17" xfId="1" applyFont="1" applyFill="1" applyBorder="1" applyAlignment="1">
      <alignment horizontal="right" vertical="center"/>
    </xf>
    <xf numFmtId="41" fontId="9" fillId="0" borderId="18" xfId="1" applyFont="1" applyFill="1" applyBorder="1" applyAlignment="1">
      <alignment horizontal="right" vertical="center"/>
    </xf>
    <xf numFmtId="41" fontId="9" fillId="0" borderId="6" xfId="1" applyFont="1" applyFill="1" applyBorder="1" applyAlignment="1">
      <alignment horizontal="right" vertical="center"/>
    </xf>
    <xf numFmtId="41" fontId="9" fillId="0" borderId="11" xfId="1" applyFont="1" applyFill="1" applyBorder="1" applyAlignment="1">
      <alignment horizontal="right" vertical="center"/>
    </xf>
    <xf numFmtId="41" fontId="9" fillId="0" borderId="10" xfId="1" applyFont="1" applyFill="1" applyBorder="1" applyAlignment="1">
      <alignment horizontal="right" vertical="center"/>
    </xf>
    <xf numFmtId="0" fontId="11" fillId="0" borderId="23" xfId="0" applyFont="1" applyFill="1" applyBorder="1" applyAlignment="1">
      <alignment horizontal="left" vertical="center" wrapText="1"/>
    </xf>
    <xf numFmtId="0" fontId="11" fillId="0" borderId="24" xfId="0" applyFont="1" applyFill="1" applyBorder="1" applyAlignment="1">
      <alignment horizontal="left" vertical="center" wrapText="1"/>
    </xf>
    <xf numFmtId="0" fontId="11" fillId="0" borderId="46" xfId="0" applyFont="1" applyFill="1" applyBorder="1" applyAlignment="1">
      <alignment horizontal="left" vertical="center" wrapText="1"/>
    </xf>
    <xf numFmtId="0" fontId="11" fillId="0" borderId="47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wrapText="1" shrinkToFit="1"/>
    </xf>
    <xf numFmtId="41" fontId="9" fillId="0" borderId="6" xfId="1" applyFont="1" applyFill="1" applyBorder="1" applyAlignment="1">
      <alignment horizontal="center" vertical="center"/>
    </xf>
    <xf numFmtId="0" fontId="0" fillId="0" borderId="11" xfId="0" applyFont="1" applyFill="1" applyBorder="1">
      <alignment vertical="center"/>
    </xf>
    <xf numFmtId="0" fontId="0" fillId="0" borderId="10" xfId="0" applyFont="1" applyFill="1" applyBorder="1">
      <alignment vertical="center"/>
    </xf>
    <xf numFmtId="41" fontId="4" fillId="0" borderId="11" xfId="1" applyFont="1" applyFill="1" applyBorder="1" applyAlignment="1">
      <alignment horizontal="right" vertical="center"/>
    </xf>
    <xf numFmtId="41" fontId="4" fillId="0" borderId="10" xfId="1" applyFont="1" applyFill="1" applyBorder="1" applyAlignment="1">
      <alignment horizontal="right" vertical="center"/>
    </xf>
    <xf numFmtId="41" fontId="0" fillId="0" borderId="11" xfId="1" applyFont="1" applyFill="1" applyBorder="1" applyAlignment="1">
      <alignment horizontal="right" vertical="center"/>
    </xf>
    <xf numFmtId="41" fontId="0" fillId="0" borderId="10" xfId="1" applyFont="1" applyFill="1" applyBorder="1" applyAlignment="1">
      <alignment horizontal="right" vertical="center"/>
    </xf>
    <xf numFmtId="41" fontId="9" fillId="0" borderId="11" xfId="1" applyFont="1" applyFill="1" applyBorder="1" applyAlignment="1">
      <alignment horizontal="center" vertical="center"/>
    </xf>
    <xf numFmtId="41" fontId="9" fillId="0" borderId="10" xfId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center" vertical="center" textRotation="255" wrapText="1" shrinkToFit="1"/>
    </xf>
    <xf numFmtId="0" fontId="10" fillId="0" borderId="10" xfId="0" applyFont="1" applyFill="1" applyBorder="1" applyAlignment="1">
      <alignment horizontal="center" vertical="center" textRotation="255" shrinkToFit="1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top" wrapText="1" shrinkToFit="1"/>
    </xf>
    <xf numFmtId="0" fontId="10" fillId="0" borderId="11" xfId="0" applyFont="1" applyFill="1" applyBorder="1" applyAlignment="1">
      <alignment horizontal="center" vertical="top" wrapText="1" shrinkToFit="1"/>
    </xf>
    <xf numFmtId="0" fontId="10" fillId="0" borderId="10" xfId="0" applyFont="1" applyFill="1" applyBorder="1" applyAlignment="1">
      <alignment horizontal="center" vertical="top" wrapText="1" shrinkToFit="1"/>
    </xf>
    <xf numFmtId="0" fontId="10" fillId="0" borderId="11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horizontal="center" vertical="center" wrapText="1" shrinkToFit="1"/>
    </xf>
    <xf numFmtId="0" fontId="10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41" fontId="9" fillId="0" borderId="2" xfId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 shrinkToFit="1"/>
    </xf>
    <xf numFmtId="0" fontId="9" fillId="0" borderId="1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</cellXfs>
  <cellStyles count="9">
    <cellStyle name="쉼표 [0]" xfId="1" builtinId="6"/>
    <cellStyle name="쉼표 [0] 2" xfId="4"/>
    <cellStyle name="통화 [0]" xfId="8" builtinId="7"/>
    <cellStyle name="표준" xfId="0" builtinId="0"/>
    <cellStyle name="표준 13" xfId="5"/>
    <cellStyle name="표준 2" xfId="2"/>
    <cellStyle name="표준 3" xfId="3"/>
    <cellStyle name="표준 4" xfId="6"/>
    <cellStyle name="표준 5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0"/>
  <sheetViews>
    <sheetView tabSelected="1" workbookViewId="0">
      <selection activeCell="C5" sqref="C5"/>
    </sheetView>
  </sheetViews>
  <sheetFormatPr defaultRowHeight="13.5"/>
  <cols>
    <col min="1" max="1" width="7.77734375" style="2" customWidth="1"/>
    <col min="2" max="2" width="11.88671875" style="8" customWidth="1"/>
    <col min="3" max="4" width="13.77734375" style="3" customWidth="1"/>
    <col min="5" max="5" width="12.33203125" style="3" customWidth="1"/>
    <col min="6" max="6" width="9.6640625" style="2" customWidth="1"/>
    <col min="7" max="7" width="9.88671875" style="8" customWidth="1"/>
    <col min="8" max="8" width="14" style="3" customWidth="1"/>
    <col min="9" max="9" width="14.33203125" style="3" customWidth="1"/>
    <col min="10" max="10" width="13.21875" style="3" customWidth="1"/>
    <col min="11" max="16384" width="8.88671875" style="2"/>
  </cols>
  <sheetData>
    <row r="1" spans="1:15" ht="49.5" customHeight="1">
      <c r="A1" s="185" t="s">
        <v>199</v>
      </c>
      <c r="B1" s="185"/>
      <c r="C1" s="185"/>
      <c r="D1" s="185"/>
      <c r="E1" s="185"/>
      <c r="F1" s="185"/>
      <c r="G1" s="185"/>
      <c r="H1" s="185"/>
      <c r="I1" s="185"/>
      <c r="J1" s="185"/>
    </row>
    <row r="2" spans="1:15" ht="23.25" customHeight="1" thickBot="1">
      <c r="A2" s="42" t="s">
        <v>0</v>
      </c>
      <c r="B2" s="43"/>
      <c r="F2" s="42"/>
      <c r="G2" s="43"/>
    </row>
    <row r="3" spans="1:15" s="44" customFormat="1" ht="30" customHeight="1">
      <c r="A3" s="186" t="s">
        <v>1</v>
      </c>
      <c r="B3" s="187"/>
      <c r="C3" s="187"/>
      <c r="D3" s="187"/>
      <c r="E3" s="188"/>
      <c r="F3" s="186" t="s">
        <v>2</v>
      </c>
      <c r="G3" s="187"/>
      <c r="H3" s="187"/>
      <c r="I3" s="187"/>
      <c r="J3" s="188"/>
    </row>
    <row r="4" spans="1:15" s="44" customFormat="1" ht="30" customHeight="1" thickBot="1">
      <c r="A4" s="189" t="s">
        <v>3</v>
      </c>
      <c r="B4" s="190"/>
      <c r="C4" s="45" t="s">
        <v>22</v>
      </c>
      <c r="D4" s="45" t="s">
        <v>23</v>
      </c>
      <c r="E4" s="46" t="s">
        <v>4</v>
      </c>
      <c r="F4" s="189" t="s">
        <v>3</v>
      </c>
      <c r="G4" s="190"/>
      <c r="H4" s="45" t="s">
        <v>22</v>
      </c>
      <c r="I4" s="45" t="s">
        <v>24</v>
      </c>
      <c r="J4" s="46" t="s">
        <v>4</v>
      </c>
    </row>
    <row r="5" spans="1:15" ht="46.5" customHeight="1" thickTop="1">
      <c r="A5" s="191" t="s">
        <v>5</v>
      </c>
      <c r="B5" s="192"/>
      <c r="C5" s="99">
        <f>SUM(C6:C15)</f>
        <v>1405971000</v>
      </c>
      <c r="D5" s="99">
        <f>SUM(D6:D15)</f>
        <v>1444713000</v>
      </c>
      <c r="E5" s="47">
        <f>SUM(E6:E15)</f>
        <v>38742000</v>
      </c>
      <c r="F5" s="193" t="s">
        <v>5</v>
      </c>
      <c r="G5" s="194"/>
      <c r="H5" s="99">
        <f>SUM(H6:H15)</f>
        <v>1405971000</v>
      </c>
      <c r="I5" s="99">
        <f>SUM(I6:I15)</f>
        <v>1444713000</v>
      </c>
      <c r="J5" s="47">
        <f>SUM(J6:J15)</f>
        <v>38742000</v>
      </c>
    </row>
    <row r="6" spans="1:15" ht="49.5" customHeight="1">
      <c r="A6" s="48" t="s">
        <v>134</v>
      </c>
      <c r="B6" s="49" t="s">
        <v>6</v>
      </c>
      <c r="C6" s="92">
        <v>147270000</v>
      </c>
      <c r="D6" s="72">
        <f>세입!E6</f>
        <v>165966000</v>
      </c>
      <c r="E6" s="73">
        <f>D6-C6</f>
        <v>18696000</v>
      </c>
      <c r="F6" s="182" t="s">
        <v>7</v>
      </c>
      <c r="G6" s="74" t="s">
        <v>8</v>
      </c>
      <c r="H6" s="51">
        <v>1046509360</v>
      </c>
      <c r="I6" s="72">
        <f>세출!I7</f>
        <v>1068732000</v>
      </c>
      <c r="J6" s="75">
        <f>SUM(I6-H6)</f>
        <v>22222640</v>
      </c>
    </row>
    <row r="7" spans="1:15" ht="44.25" customHeight="1">
      <c r="A7" s="121" t="s">
        <v>182</v>
      </c>
      <c r="B7" s="49" t="s">
        <v>181</v>
      </c>
      <c r="C7" s="129">
        <v>9210000</v>
      </c>
      <c r="D7" s="72">
        <f>세입!E9</f>
        <v>5300000</v>
      </c>
      <c r="E7" s="73">
        <f>D7-C7</f>
        <v>-3910000</v>
      </c>
      <c r="F7" s="200"/>
      <c r="G7" s="74" t="s">
        <v>9</v>
      </c>
      <c r="H7" s="51">
        <v>1000000</v>
      </c>
      <c r="I7" s="72">
        <f>세출!I21</f>
        <v>1500000</v>
      </c>
      <c r="J7" s="75">
        <f t="shared" ref="J7:J8" si="0">I7-H7</f>
        <v>500000</v>
      </c>
    </row>
    <row r="8" spans="1:15" ht="39.75" customHeight="1">
      <c r="A8" s="195" t="s">
        <v>132</v>
      </c>
      <c r="B8" s="49" t="s">
        <v>175</v>
      </c>
      <c r="C8" s="92">
        <v>38563000</v>
      </c>
      <c r="D8" s="72">
        <f>세입!E13</f>
        <v>37567000</v>
      </c>
      <c r="E8" s="73">
        <f t="shared" ref="E8" si="1">D8-C8</f>
        <v>-996000</v>
      </c>
      <c r="F8" s="201"/>
      <c r="G8" s="120" t="s">
        <v>10</v>
      </c>
      <c r="H8" s="51">
        <v>60160000</v>
      </c>
      <c r="I8" s="72">
        <f>세출!I25</f>
        <v>74500000</v>
      </c>
      <c r="J8" s="75">
        <f t="shared" si="0"/>
        <v>14340000</v>
      </c>
    </row>
    <row r="9" spans="1:15" ht="37.5" customHeight="1">
      <c r="A9" s="196"/>
      <c r="B9" s="49" t="s">
        <v>174</v>
      </c>
      <c r="C9" s="92">
        <v>107732000</v>
      </c>
      <c r="D9" s="72">
        <f>세입!E14</f>
        <v>106314000</v>
      </c>
      <c r="E9" s="73">
        <f t="shared" ref="E9:E15" si="2">D9-C9</f>
        <v>-1418000</v>
      </c>
      <c r="F9" s="200" t="s">
        <v>11</v>
      </c>
      <c r="G9" s="178" t="s">
        <v>12</v>
      </c>
      <c r="H9" s="180">
        <v>35000000</v>
      </c>
      <c r="I9" s="180">
        <f>세출!I43</f>
        <v>21000000</v>
      </c>
      <c r="J9" s="198">
        <f>I9-H9</f>
        <v>-14000000</v>
      </c>
    </row>
    <row r="10" spans="1:15" s="3" customFormat="1" ht="35.1" customHeight="1">
      <c r="A10" s="195" t="s">
        <v>133</v>
      </c>
      <c r="B10" s="50" t="s">
        <v>13</v>
      </c>
      <c r="C10" s="92">
        <v>6500000</v>
      </c>
      <c r="D10" s="72">
        <f>세입!E16</f>
        <v>1500000</v>
      </c>
      <c r="E10" s="73">
        <f t="shared" si="2"/>
        <v>-5000000</v>
      </c>
      <c r="F10" s="201"/>
      <c r="G10" s="179"/>
      <c r="H10" s="181"/>
      <c r="I10" s="181"/>
      <c r="J10" s="199"/>
      <c r="O10" s="2"/>
    </row>
    <row r="11" spans="1:15" s="3" customFormat="1" ht="35.1" customHeight="1">
      <c r="A11" s="197"/>
      <c r="B11" s="50" t="s">
        <v>15</v>
      </c>
      <c r="C11" s="92">
        <v>8000000</v>
      </c>
      <c r="D11" s="72">
        <f>세입!E17</f>
        <v>5000000</v>
      </c>
      <c r="E11" s="73">
        <f t="shared" si="2"/>
        <v>-3000000</v>
      </c>
      <c r="F11" s="184" t="s">
        <v>14</v>
      </c>
      <c r="G11" s="74" t="s">
        <v>10</v>
      </c>
      <c r="H11" s="51">
        <v>211168000</v>
      </c>
      <c r="I11" s="72">
        <f>세출!I48</f>
        <v>231876000</v>
      </c>
      <c r="J11" s="75">
        <f t="shared" ref="J11:J12" si="3">I11-H11</f>
        <v>20708000</v>
      </c>
    </row>
    <row r="12" spans="1:15" s="3" customFormat="1" ht="35.1" customHeight="1">
      <c r="A12" s="100" t="s">
        <v>131</v>
      </c>
      <c r="B12" s="50" t="s">
        <v>16</v>
      </c>
      <c r="C12" s="92">
        <v>1018600000</v>
      </c>
      <c r="D12" s="72">
        <f>세입!E18</f>
        <v>1066382000</v>
      </c>
      <c r="E12" s="73">
        <f t="shared" si="2"/>
        <v>47782000</v>
      </c>
      <c r="F12" s="184"/>
      <c r="G12" s="74" t="s">
        <v>14</v>
      </c>
      <c r="H12" s="51">
        <v>1200000</v>
      </c>
      <c r="I12" s="72">
        <f>세출!I56</f>
        <v>5100000</v>
      </c>
      <c r="J12" s="75">
        <f t="shared" si="3"/>
        <v>3900000</v>
      </c>
    </row>
    <row r="13" spans="1:15" s="3" customFormat="1" ht="35.1" customHeight="1">
      <c r="A13" s="77" t="s">
        <v>18</v>
      </c>
      <c r="B13" s="50" t="s">
        <v>18</v>
      </c>
      <c r="C13" s="92">
        <v>0</v>
      </c>
      <c r="D13" s="72">
        <f>세입!E22</f>
        <v>5000000</v>
      </c>
      <c r="E13" s="73">
        <f t="shared" si="2"/>
        <v>5000000</v>
      </c>
      <c r="F13" s="142" t="s">
        <v>157</v>
      </c>
      <c r="G13" s="143" t="s">
        <v>17</v>
      </c>
      <c r="H13" s="144">
        <v>500000</v>
      </c>
      <c r="I13" s="144">
        <f>세출!I60</f>
        <v>1000000</v>
      </c>
      <c r="J13" s="145">
        <f>I13-H13</f>
        <v>500000</v>
      </c>
    </row>
    <row r="14" spans="1:15" s="3" customFormat="1" ht="35.1" customHeight="1">
      <c r="A14" s="77" t="s">
        <v>19</v>
      </c>
      <c r="B14" s="50" t="s">
        <v>19</v>
      </c>
      <c r="C14" s="92">
        <v>68496000</v>
      </c>
      <c r="D14" s="72">
        <f>세입!E25</f>
        <v>50084000</v>
      </c>
      <c r="E14" s="73">
        <f t="shared" si="2"/>
        <v>-18412000</v>
      </c>
      <c r="F14" s="182" t="s">
        <v>20</v>
      </c>
      <c r="G14" s="141" t="s">
        <v>189</v>
      </c>
      <c r="H14" s="51">
        <v>50083400</v>
      </c>
      <c r="I14" s="72">
        <f>세출!I63</f>
        <v>41005000</v>
      </c>
      <c r="J14" s="73">
        <f>I14-H14</f>
        <v>-9078400</v>
      </c>
    </row>
    <row r="15" spans="1:15" s="3" customFormat="1" ht="35.1" customHeight="1" thickBot="1">
      <c r="A15" s="52" t="s">
        <v>21</v>
      </c>
      <c r="B15" s="53" t="s">
        <v>21</v>
      </c>
      <c r="C15" s="93">
        <v>1600000</v>
      </c>
      <c r="D15" s="94">
        <f>세입!E29</f>
        <v>1600000</v>
      </c>
      <c r="E15" s="76">
        <f t="shared" si="2"/>
        <v>0</v>
      </c>
      <c r="F15" s="183"/>
      <c r="G15" s="101" t="s">
        <v>190</v>
      </c>
      <c r="H15" s="146">
        <v>350240</v>
      </c>
      <c r="I15" s="147">
        <f>세출!I64</f>
        <v>0</v>
      </c>
      <c r="J15" s="148">
        <f>I15-H15</f>
        <v>-350240</v>
      </c>
    </row>
    <row r="16" spans="1:15" s="3" customFormat="1" ht="13.5" customHeight="1">
      <c r="A16" s="6"/>
      <c r="B16" s="54"/>
      <c r="F16" s="6"/>
      <c r="G16" s="54"/>
    </row>
    <row r="17" spans="1:7" s="3" customFormat="1" ht="13.5" customHeight="1">
      <c r="A17" s="6"/>
      <c r="B17" s="54"/>
      <c r="F17" s="6"/>
      <c r="G17" s="54"/>
    </row>
    <row r="18" spans="1:7" s="3" customFormat="1" ht="13.5" customHeight="1">
      <c r="A18" s="6"/>
      <c r="B18" s="54"/>
      <c r="F18" s="6"/>
      <c r="G18" s="54"/>
    </row>
    <row r="19" spans="1:7" s="3" customFormat="1" ht="13.5" customHeight="1">
      <c r="A19" s="6"/>
      <c r="B19" s="54"/>
      <c r="F19" s="6"/>
      <c r="G19" s="54"/>
    </row>
    <row r="20" spans="1:7" s="3" customFormat="1" ht="13.5" customHeight="1">
      <c r="A20" s="6"/>
      <c r="B20" s="54"/>
      <c r="F20" s="6"/>
      <c r="G20" s="54"/>
    </row>
    <row r="21" spans="1:7" s="3" customFormat="1" ht="13.5" customHeight="1">
      <c r="A21" s="6"/>
      <c r="B21" s="54"/>
      <c r="F21" s="6"/>
      <c r="G21" s="54"/>
    </row>
    <row r="22" spans="1:7" s="3" customFormat="1" ht="13.5" customHeight="1">
      <c r="A22" s="6"/>
      <c r="B22" s="54"/>
      <c r="F22" s="6"/>
      <c r="G22" s="54"/>
    </row>
    <row r="23" spans="1:7" s="3" customFormat="1" ht="13.5" customHeight="1">
      <c r="A23" s="6"/>
      <c r="B23" s="54"/>
      <c r="F23" s="6"/>
      <c r="G23" s="54"/>
    </row>
    <row r="24" spans="1:7" s="3" customFormat="1" ht="13.5" customHeight="1">
      <c r="A24" s="6"/>
      <c r="B24" s="54"/>
      <c r="F24" s="6"/>
      <c r="G24" s="54"/>
    </row>
    <row r="25" spans="1:7" s="3" customFormat="1" ht="13.5" customHeight="1">
      <c r="A25" s="6"/>
      <c r="B25" s="54"/>
      <c r="F25" s="6"/>
      <c r="G25" s="54"/>
    </row>
    <row r="26" spans="1:7" s="3" customFormat="1" ht="13.5" customHeight="1">
      <c r="A26" s="6"/>
      <c r="B26" s="54"/>
      <c r="F26" s="6"/>
      <c r="G26" s="54"/>
    </row>
    <row r="27" spans="1:7" s="3" customFormat="1" ht="13.5" customHeight="1">
      <c r="A27" s="6"/>
      <c r="B27" s="54"/>
      <c r="F27" s="6"/>
      <c r="G27" s="54"/>
    </row>
    <row r="28" spans="1:7" s="3" customFormat="1" ht="13.5" customHeight="1">
      <c r="A28" s="6"/>
      <c r="B28" s="54"/>
      <c r="F28" s="6"/>
      <c r="G28" s="54"/>
    </row>
    <row r="29" spans="1:7" s="3" customFormat="1" ht="13.5" customHeight="1">
      <c r="A29" s="6"/>
      <c r="B29" s="54"/>
      <c r="F29" s="6"/>
      <c r="G29" s="54"/>
    </row>
    <row r="30" spans="1:7" s="3" customFormat="1" ht="13.5" customHeight="1">
      <c r="A30" s="6"/>
      <c r="B30" s="54"/>
      <c r="F30" s="6"/>
      <c r="G30" s="54"/>
    </row>
    <row r="31" spans="1:7" s="3" customFormat="1" ht="13.5" customHeight="1">
      <c r="A31" s="6"/>
      <c r="B31" s="54"/>
      <c r="F31" s="6"/>
      <c r="G31" s="54"/>
    </row>
    <row r="32" spans="1:7" s="3" customFormat="1" ht="13.5" customHeight="1">
      <c r="A32" s="6"/>
      <c r="B32" s="54"/>
      <c r="F32" s="6"/>
      <c r="G32" s="54"/>
    </row>
    <row r="33" spans="1:7" s="3" customFormat="1" ht="13.5" customHeight="1">
      <c r="A33" s="6"/>
      <c r="B33" s="54"/>
      <c r="F33" s="6"/>
      <c r="G33" s="54"/>
    </row>
    <row r="34" spans="1:7" s="3" customFormat="1" ht="13.5" customHeight="1">
      <c r="A34" s="6"/>
      <c r="B34" s="54"/>
      <c r="F34" s="6"/>
      <c r="G34" s="54"/>
    </row>
    <row r="35" spans="1:7" s="3" customFormat="1" ht="13.5" customHeight="1">
      <c r="A35" s="6"/>
      <c r="B35" s="54"/>
      <c r="F35" s="6"/>
      <c r="G35" s="54"/>
    </row>
    <row r="36" spans="1:7" s="3" customFormat="1" ht="13.5" customHeight="1">
      <c r="A36" s="6"/>
      <c r="B36" s="54"/>
      <c r="F36" s="6"/>
      <c r="G36" s="54"/>
    </row>
    <row r="37" spans="1:7" s="3" customFormat="1" ht="13.5" customHeight="1">
      <c r="A37" s="6"/>
      <c r="B37" s="54"/>
      <c r="F37" s="6"/>
      <c r="G37" s="54"/>
    </row>
    <row r="38" spans="1:7" s="3" customFormat="1" ht="13.5" customHeight="1">
      <c r="A38" s="6"/>
      <c r="B38" s="54"/>
      <c r="F38" s="6"/>
      <c r="G38" s="54"/>
    </row>
    <row r="39" spans="1:7" s="3" customFormat="1" ht="13.5" customHeight="1">
      <c r="A39" s="6"/>
      <c r="B39" s="54"/>
      <c r="F39" s="6"/>
      <c r="G39" s="54"/>
    </row>
    <row r="40" spans="1:7" s="3" customFormat="1" ht="13.5" customHeight="1">
      <c r="A40" s="6"/>
      <c r="B40" s="54"/>
      <c r="F40" s="6"/>
      <c r="G40" s="54"/>
    </row>
    <row r="41" spans="1:7" s="3" customFormat="1" ht="13.5" customHeight="1">
      <c r="A41" s="6"/>
      <c r="B41" s="54"/>
      <c r="F41" s="6"/>
      <c r="G41" s="54"/>
    </row>
    <row r="42" spans="1:7" s="3" customFormat="1" ht="13.5" customHeight="1">
      <c r="A42" s="6"/>
      <c r="B42" s="54"/>
      <c r="F42" s="6"/>
      <c r="G42" s="54"/>
    </row>
    <row r="43" spans="1:7" s="3" customFormat="1" ht="13.5" customHeight="1">
      <c r="A43" s="6"/>
      <c r="B43" s="54"/>
      <c r="F43" s="6"/>
      <c r="G43" s="54"/>
    </row>
    <row r="44" spans="1:7" s="3" customFormat="1" ht="13.5" customHeight="1">
      <c r="A44" s="6"/>
      <c r="B44" s="54"/>
      <c r="F44" s="6"/>
      <c r="G44" s="54"/>
    </row>
    <row r="45" spans="1:7" s="3" customFormat="1" ht="13.5" customHeight="1">
      <c r="A45" s="6"/>
      <c r="B45" s="54"/>
      <c r="F45" s="6"/>
      <c r="G45" s="54"/>
    </row>
    <row r="46" spans="1:7" s="3" customFormat="1" ht="13.5" customHeight="1">
      <c r="A46" s="6"/>
      <c r="B46" s="54"/>
      <c r="F46" s="6"/>
      <c r="G46" s="54"/>
    </row>
    <row r="47" spans="1:7" s="3" customFormat="1" ht="13.5" customHeight="1">
      <c r="A47" s="6"/>
      <c r="B47" s="54"/>
      <c r="F47" s="6"/>
      <c r="G47" s="54"/>
    </row>
    <row r="48" spans="1:7" s="3" customFormat="1" ht="13.5" customHeight="1">
      <c r="A48" s="6"/>
      <c r="B48" s="54"/>
      <c r="F48" s="6"/>
      <c r="G48" s="54"/>
    </row>
    <row r="49" spans="1:10" s="3" customFormat="1" ht="13.5" customHeight="1">
      <c r="A49" s="6"/>
      <c r="B49" s="54"/>
      <c r="F49" s="6"/>
      <c r="G49" s="54"/>
    </row>
    <row r="50" spans="1:10" s="3" customFormat="1" ht="13.5" customHeight="1">
      <c r="A50" s="6"/>
      <c r="B50" s="54"/>
      <c r="F50" s="6"/>
      <c r="G50" s="54"/>
    </row>
    <row r="51" spans="1:10" s="3" customFormat="1" ht="13.5" customHeight="1">
      <c r="A51" s="6"/>
      <c r="B51" s="54"/>
      <c r="F51" s="6"/>
      <c r="G51" s="54"/>
    </row>
    <row r="52" spans="1:10" s="3" customFormat="1" ht="13.5" customHeight="1">
      <c r="A52" s="6"/>
      <c r="B52" s="54"/>
      <c r="F52" s="6"/>
      <c r="G52" s="54"/>
    </row>
    <row r="53" spans="1:10" s="3" customFormat="1" ht="13.5" customHeight="1">
      <c r="A53" s="6"/>
      <c r="B53" s="54"/>
      <c r="F53" s="6"/>
      <c r="G53" s="54"/>
    </row>
    <row r="54" spans="1:10" s="3" customFormat="1" ht="13.5" customHeight="1">
      <c r="A54" s="6"/>
      <c r="B54" s="54"/>
      <c r="F54" s="6"/>
      <c r="G54" s="54"/>
    </row>
    <row r="55" spans="1:10" s="3" customFormat="1" ht="13.5" customHeight="1">
      <c r="A55" s="6"/>
      <c r="B55" s="54"/>
      <c r="F55" s="6"/>
      <c r="G55" s="54"/>
    </row>
    <row r="56" spans="1:10" s="3" customFormat="1" ht="13.5" customHeight="1">
      <c r="A56" s="6"/>
      <c r="B56" s="54"/>
      <c r="F56" s="6"/>
      <c r="G56" s="54"/>
    </row>
    <row r="57" spans="1:10" s="3" customFormat="1" ht="13.5" customHeight="1">
      <c r="A57" s="6"/>
      <c r="B57" s="54"/>
      <c r="F57" s="6"/>
      <c r="G57" s="54"/>
    </row>
    <row r="58" spans="1:10" s="3" customFormat="1" ht="13.5" customHeight="1">
      <c r="A58" s="2"/>
      <c r="B58" s="8"/>
      <c r="F58" s="2"/>
      <c r="G58" s="8"/>
    </row>
    <row r="59" spans="1:10" ht="13.5" customHeight="1">
      <c r="H59" s="2"/>
      <c r="I59" s="2"/>
      <c r="J59" s="2"/>
    </row>
    <row r="60" spans="1:10" ht="13.5" customHeight="1">
      <c r="H60" s="2"/>
      <c r="I60" s="2"/>
      <c r="J60" s="2"/>
    </row>
  </sheetData>
  <sheetProtection formatCells="0" formatColumns="0" formatRows="0" insertColumns="0" insertRows="0" insertHyperlinks="0" deleteColumns="0" deleteRows="0"/>
  <mergeCells count="17">
    <mergeCell ref="A5:B5"/>
    <mergeCell ref="F5:G5"/>
    <mergeCell ref="A8:A9"/>
    <mergeCell ref="A10:A11"/>
    <mergeCell ref="J9:J10"/>
    <mergeCell ref="F6:F8"/>
    <mergeCell ref="F9:F10"/>
    <mergeCell ref="A1:J1"/>
    <mergeCell ref="A3:E3"/>
    <mergeCell ref="F3:J3"/>
    <mergeCell ref="A4:B4"/>
    <mergeCell ref="F4:G4"/>
    <mergeCell ref="G9:G10"/>
    <mergeCell ref="H9:H10"/>
    <mergeCell ref="I9:I10"/>
    <mergeCell ref="F14:F15"/>
    <mergeCell ref="F11:F12"/>
  </mergeCells>
  <phoneticPr fontId="5" type="noConversion"/>
  <printOptions horizontalCentered="1"/>
  <pageMargins left="1.1811023622047245" right="0.55118110236220474" top="0.59055118110236227" bottom="0.59055118110236227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"/>
  <sheetViews>
    <sheetView workbookViewId="0">
      <pane ySplit="5" topLeftCell="A6" activePane="bottomLeft" state="frozen"/>
      <selection pane="bottomLeft" activeCell="I12" sqref="I12"/>
    </sheetView>
  </sheetViews>
  <sheetFormatPr defaultRowHeight="13.5"/>
  <cols>
    <col min="1" max="1" width="7.6640625" style="2" customWidth="1"/>
    <col min="2" max="2" width="11.5546875" style="2" customWidth="1"/>
    <col min="3" max="3" width="16.44140625" style="2" customWidth="1"/>
    <col min="4" max="4" width="14.33203125" style="3" customWidth="1"/>
    <col min="5" max="5" width="13.88671875" style="3" customWidth="1"/>
    <col min="6" max="6" width="13.77734375" style="3" customWidth="1"/>
    <col min="7" max="7" width="46.77734375" style="2" customWidth="1"/>
    <col min="8" max="8" width="8.88671875" style="2"/>
    <col min="9" max="11" width="10.109375" style="2" bestFit="1" customWidth="1"/>
    <col min="12" max="12" width="9" style="2" bestFit="1" customWidth="1"/>
    <col min="13" max="15" width="9.33203125" style="2" bestFit="1" customWidth="1"/>
    <col min="16" max="16384" width="8.88671875" style="2"/>
  </cols>
  <sheetData>
    <row r="1" spans="1:15" ht="69" customHeight="1">
      <c r="A1" s="185" t="s">
        <v>200</v>
      </c>
      <c r="B1" s="185"/>
      <c r="C1" s="185"/>
      <c r="D1" s="185"/>
      <c r="E1" s="185"/>
      <c r="F1" s="185"/>
      <c r="G1" s="185"/>
    </row>
    <row r="2" spans="1:15" ht="21" customHeight="1">
      <c r="A2" s="12" t="s">
        <v>25</v>
      </c>
      <c r="B2" s="12"/>
      <c r="C2" s="12"/>
      <c r="F2" s="13"/>
      <c r="G2" s="13" t="s">
        <v>26</v>
      </c>
    </row>
    <row r="3" spans="1:15" ht="21" customHeight="1">
      <c r="A3" s="205" t="s">
        <v>27</v>
      </c>
      <c r="B3" s="205"/>
      <c r="C3" s="205"/>
      <c r="D3" s="211" t="s">
        <v>96</v>
      </c>
      <c r="E3" s="211" t="s">
        <v>28</v>
      </c>
      <c r="F3" s="211" t="s">
        <v>29</v>
      </c>
      <c r="G3" s="205" t="s">
        <v>30</v>
      </c>
    </row>
    <row r="4" spans="1:15" ht="24" customHeight="1">
      <c r="A4" s="118" t="s">
        <v>31</v>
      </c>
      <c r="B4" s="118" t="s">
        <v>32</v>
      </c>
      <c r="C4" s="118" t="s">
        <v>33</v>
      </c>
      <c r="D4" s="212"/>
      <c r="E4" s="212"/>
      <c r="F4" s="211"/>
      <c r="G4" s="205"/>
    </row>
    <row r="5" spans="1:15" ht="42.75" customHeight="1">
      <c r="A5" s="202" t="s">
        <v>34</v>
      </c>
      <c r="B5" s="202"/>
      <c r="C5" s="202"/>
      <c r="D5" s="119">
        <f>SUM(D6+D9+D11+D15+D18+D22+D25+D29)</f>
        <v>1405971000</v>
      </c>
      <c r="E5" s="119">
        <f>SUM(E6+E9+E11+E15+E18+E22+E25+E29)</f>
        <v>1444713000</v>
      </c>
      <c r="F5" s="119">
        <f>SUM(F6+F9+F11+F15+F18+F22+F25+F29)</f>
        <v>38742000</v>
      </c>
      <c r="G5" s="116"/>
    </row>
    <row r="6" spans="1:15" ht="30" customHeight="1">
      <c r="A6" s="206" t="s">
        <v>107</v>
      </c>
      <c r="B6" s="203" t="s">
        <v>106</v>
      </c>
      <c r="C6" s="203"/>
      <c r="D6" s="56">
        <f>D7+D8</f>
        <v>147270000</v>
      </c>
      <c r="E6" s="56">
        <f>E7+E8</f>
        <v>165966000</v>
      </c>
      <c r="F6" s="95">
        <f>SUM(F7:F8)</f>
        <v>18696000</v>
      </c>
      <c r="G6" s="5"/>
    </row>
    <row r="7" spans="1:15" ht="107.25" customHeight="1">
      <c r="A7" s="207"/>
      <c r="B7" s="209" t="s">
        <v>110</v>
      </c>
      <c r="C7" s="122" t="s">
        <v>35</v>
      </c>
      <c r="D7" s="55">
        <v>74770000</v>
      </c>
      <c r="E7" s="55">
        <v>81651000</v>
      </c>
      <c r="F7" s="87">
        <f>E7-D7</f>
        <v>6881000</v>
      </c>
      <c r="G7" s="4" t="s">
        <v>210</v>
      </c>
    </row>
    <row r="8" spans="1:15" ht="26.25" customHeight="1">
      <c r="A8" s="208"/>
      <c r="B8" s="210"/>
      <c r="C8" s="122" t="s">
        <v>36</v>
      </c>
      <c r="D8" s="55">
        <v>72500000</v>
      </c>
      <c r="E8" s="55">
        <v>84315000</v>
      </c>
      <c r="F8" s="87">
        <f>E8-D8</f>
        <v>11815000</v>
      </c>
      <c r="G8" s="4" t="s">
        <v>211</v>
      </c>
    </row>
    <row r="9" spans="1:15" ht="27.75" customHeight="1">
      <c r="A9" s="206" t="s">
        <v>170</v>
      </c>
      <c r="B9" s="203" t="s">
        <v>106</v>
      </c>
      <c r="C9" s="203"/>
      <c r="D9" s="56">
        <f>D10</f>
        <v>9210000</v>
      </c>
      <c r="E9" s="56">
        <f>E10</f>
        <v>5300000</v>
      </c>
      <c r="F9" s="95">
        <f>E9-D9</f>
        <v>-3910000</v>
      </c>
      <c r="G9" s="4"/>
      <c r="I9" s="3"/>
      <c r="J9" s="3"/>
      <c r="K9" s="3"/>
      <c r="L9" s="3"/>
      <c r="M9" s="3"/>
      <c r="N9" s="3"/>
      <c r="O9" s="3"/>
    </row>
    <row r="10" spans="1:15" ht="24.75" customHeight="1">
      <c r="A10" s="208"/>
      <c r="B10" s="126" t="s">
        <v>171</v>
      </c>
      <c r="C10" s="125" t="s">
        <v>161</v>
      </c>
      <c r="D10" s="55">
        <v>9210000</v>
      </c>
      <c r="E10" s="55">
        <v>5300000</v>
      </c>
      <c r="F10" s="87">
        <f>E10-D10</f>
        <v>-3910000</v>
      </c>
      <c r="G10" s="4" t="s">
        <v>160</v>
      </c>
    </row>
    <row r="11" spans="1:15" ht="30" customHeight="1">
      <c r="A11" s="203" t="s">
        <v>109</v>
      </c>
      <c r="B11" s="203" t="s">
        <v>106</v>
      </c>
      <c r="C11" s="203"/>
      <c r="D11" s="56">
        <f>SUM(D12)</f>
        <v>146295000</v>
      </c>
      <c r="E11" s="56">
        <f t="shared" ref="E11:F11" si="0">SUM(E12)</f>
        <v>143881000</v>
      </c>
      <c r="F11" s="95">
        <f t="shared" si="0"/>
        <v>-2414000</v>
      </c>
      <c r="G11" s="5"/>
    </row>
    <row r="12" spans="1:15" ht="27" customHeight="1">
      <c r="A12" s="203"/>
      <c r="B12" s="205" t="s">
        <v>147</v>
      </c>
      <c r="C12" s="118" t="s">
        <v>108</v>
      </c>
      <c r="D12" s="55">
        <f>SUM(D13:D14)</f>
        <v>146295000</v>
      </c>
      <c r="E12" s="55">
        <f>SUM(E13:E14)</f>
        <v>143881000</v>
      </c>
      <c r="F12" s="87">
        <f>SUM(F13:F14)</f>
        <v>-2414000</v>
      </c>
      <c r="G12" s="5"/>
    </row>
    <row r="13" spans="1:15" ht="22.5" customHeight="1">
      <c r="A13" s="203"/>
      <c r="B13" s="205"/>
      <c r="C13" s="122" t="s">
        <v>172</v>
      </c>
      <c r="D13" s="55">
        <v>38563000</v>
      </c>
      <c r="E13" s="55">
        <v>37567000</v>
      </c>
      <c r="F13" s="87">
        <f>E13-D13</f>
        <v>-996000</v>
      </c>
      <c r="G13" s="18" t="s">
        <v>186</v>
      </c>
    </row>
    <row r="14" spans="1:15" ht="24.75" customHeight="1">
      <c r="A14" s="203"/>
      <c r="B14" s="205"/>
      <c r="C14" s="122" t="s">
        <v>174</v>
      </c>
      <c r="D14" s="55">
        <v>107732000</v>
      </c>
      <c r="E14" s="55">
        <v>106314000</v>
      </c>
      <c r="F14" s="87">
        <f>E14-D14</f>
        <v>-1418000</v>
      </c>
      <c r="G14" s="18" t="s">
        <v>186</v>
      </c>
    </row>
    <row r="15" spans="1:15" ht="28.5" customHeight="1">
      <c r="A15" s="203" t="s">
        <v>112</v>
      </c>
      <c r="B15" s="203" t="s">
        <v>113</v>
      </c>
      <c r="C15" s="203"/>
      <c r="D15" s="56">
        <f>SUM(D16:D17)</f>
        <v>14500000</v>
      </c>
      <c r="E15" s="56">
        <f>SUM(E16:E17)</f>
        <v>6500000</v>
      </c>
      <c r="F15" s="95">
        <f>SUM(F16:F17)</f>
        <v>-8000000</v>
      </c>
      <c r="G15" s="64"/>
    </row>
    <row r="16" spans="1:15" ht="25.5" customHeight="1">
      <c r="A16" s="203"/>
      <c r="B16" s="204" t="s">
        <v>111</v>
      </c>
      <c r="C16" s="118" t="s">
        <v>37</v>
      </c>
      <c r="D16" s="55">
        <v>6500000</v>
      </c>
      <c r="E16" s="55">
        <v>1500000</v>
      </c>
      <c r="F16" s="87">
        <f>SUM(E16-D16)</f>
        <v>-5000000</v>
      </c>
      <c r="G16" s="5" t="s">
        <v>158</v>
      </c>
    </row>
    <row r="17" spans="1:11" ht="28.5" customHeight="1">
      <c r="A17" s="203"/>
      <c r="B17" s="204"/>
      <c r="C17" s="118" t="s">
        <v>38</v>
      </c>
      <c r="D17" s="55">
        <v>8000000</v>
      </c>
      <c r="E17" s="55">
        <v>5000000</v>
      </c>
      <c r="F17" s="87">
        <f>SUM(E17-D17)</f>
        <v>-3000000</v>
      </c>
      <c r="G17" s="5"/>
    </row>
    <row r="18" spans="1:11" ht="27.95" customHeight="1">
      <c r="A18" s="203" t="s">
        <v>114</v>
      </c>
      <c r="B18" s="203" t="s">
        <v>113</v>
      </c>
      <c r="C18" s="203"/>
      <c r="D18" s="56">
        <f>SUM(D19:D21)</f>
        <v>1018600000</v>
      </c>
      <c r="E18" s="56">
        <f>SUM(E19:E21)</f>
        <v>1066382000</v>
      </c>
      <c r="F18" s="56">
        <f>SUM(F19:F21)</f>
        <v>47782000</v>
      </c>
      <c r="G18" s="5"/>
      <c r="H18" s="3"/>
    </row>
    <row r="19" spans="1:11" ht="148.5" customHeight="1">
      <c r="A19" s="203"/>
      <c r="B19" s="204" t="s">
        <v>165</v>
      </c>
      <c r="C19" s="117" t="s">
        <v>39</v>
      </c>
      <c r="D19" s="55">
        <v>943000000</v>
      </c>
      <c r="E19" s="55">
        <v>993224000</v>
      </c>
      <c r="F19" s="87">
        <f t="shared" ref="F19:F28" si="1">E19-D19</f>
        <v>50224000</v>
      </c>
      <c r="G19" s="4" t="s">
        <v>212</v>
      </c>
      <c r="H19" s="3"/>
      <c r="I19" s="3"/>
      <c r="J19" s="3"/>
      <c r="K19" s="3"/>
    </row>
    <row r="20" spans="1:11" ht="24.95" customHeight="1">
      <c r="A20" s="203"/>
      <c r="B20" s="204"/>
      <c r="C20" s="123" t="s">
        <v>177</v>
      </c>
      <c r="D20" s="124">
        <v>15500000</v>
      </c>
      <c r="E20" s="55">
        <v>13920000</v>
      </c>
      <c r="F20" s="87">
        <f t="shared" si="1"/>
        <v>-1580000</v>
      </c>
      <c r="G20" s="4" t="s">
        <v>213</v>
      </c>
      <c r="H20" s="3"/>
      <c r="I20" s="3"/>
      <c r="J20" s="3"/>
      <c r="K20" s="3"/>
    </row>
    <row r="21" spans="1:11" ht="24.95" customHeight="1">
      <c r="A21" s="203"/>
      <c r="B21" s="204"/>
      <c r="C21" s="117" t="s">
        <v>164</v>
      </c>
      <c r="D21" s="115">
        <v>60100000</v>
      </c>
      <c r="E21" s="55">
        <v>59238000</v>
      </c>
      <c r="F21" s="87">
        <f t="shared" si="1"/>
        <v>-862000</v>
      </c>
      <c r="G21" s="4" t="s">
        <v>214</v>
      </c>
      <c r="H21" s="3"/>
      <c r="I21" s="3"/>
      <c r="J21" s="3"/>
      <c r="K21" s="3"/>
    </row>
    <row r="22" spans="1:11" ht="27.95" customHeight="1">
      <c r="A22" s="202" t="s">
        <v>116</v>
      </c>
      <c r="B22" s="202" t="s">
        <v>113</v>
      </c>
      <c r="C22" s="202"/>
      <c r="D22" s="56">
        <f>D23+D24</f>
        <v>0</v>
      </c>
      <c r="E22" s="56">
        <f>E23+E24</f>
        <v>5000000</v>
      </c>
      <c r="F22" s="95">
        <f t="shared" si="1"/>
        <v>5000000</v>
      </c>
      <c r="G22" s="5"/>
      <c r="I22" s="3"/>
      <c r="J22" s="3"/>
      <c r="K22" s="3"/>
    </row>
    <row r="23" spans="1:11" ht="24.95" customHeight="1">
      <c r="A23" s="202"/>
      <c r="B23" s="205" t="s">
        <v>115</v>
      </c>
      <c r="C23" s="118" t="s">
        <v>98</v>
      </c>
      <c r="D23" s="55">
        <v>0</v>
      </c>
      <c r="E23" s="55">
        <v>0</v>
      </c>
      <c r="F23" s="87">
        <f t="shared" si="1"/>
        <v>0</v>
      </c>
      <c r="G23" s="5"/>
    </row>
    <row r="24" spans="1:11" ht="24.95" customHeight="1">
      <c r="A24" s="202"/>
      <c r="B24" s="205"/>
      <c r="C24" s="118" t="s">
        <v>99</v>
      </c>
      <c r="D24" s="62">
        <v>0</v>
      </c>
      <c r="E24" s="62">
        <v>5000000</v>
      </c>
      <c r="F24" s="87">
        <f t="shared" si="1"/>
        <v>5000000</v>
      </c>
      <c r="G24" s="5"/>
    </row>
    <row r="25" spans="1:11" ht="27.95" customHeight="1">
      <c r="A25" s="202" t="s">
        <v>119</v>
      </c>
      <c r="B25" s="202" t="s">
        <v>118</v>
      </c>
      <c r="C25" s="202"/>
      <c r="D25" s="57">
        <f>SUM(D26:D28)</f>
        <v>68496000</v>
      </c>
      <c r="E25" s="57">
        <f t="shared" ref="E25:F25" si="2">SUM(E26:E28)</f>
        <v>50084000</v>
      </c>
      <c r="F25" s="70">
        <f t="shared" si="2"/>
        <v>-18412000</v>
      </c>
      <c r="G25" s="5"/>
    </row>
    <row r="26" spans="1:11" ht="24.95" customHeight="1">
      <c r="A26" s="202"/>
      <c r="B26" s="205" t="s">
        <v>117</v>
      </c>
      <c r="C26" s="118" t="s">
        <v>40</v>
      </c>
      <c r="D26" s="62">
        <v>2876000</v>
      </c>
      <c r="E26" s="62">
        <v>1476000</v>
      </c>
      <c r="F26" s="87">
        <f t="shared" si="1"/>
        <v>-1400000</v>
      </c>
      <c r="G26" s="5"/>
    </row>
    <row r="27" spans="1:11" ht="24.95" customHeight="1">
      <c r="A27" s="202"/>
      <c r="B27" s="205"/>
      <c r="C27" s="118" t="s">
        <v>100</v>
      </c>
      <c r="D27" s="62">
        <v>25640000</v>
      </c>
      <c r="E27" s="62">
        <v>24140000</v>
      </c>
      <c r="F27" s="87">
        <f t="shared" ref="F27" si="3">E27-D27</f>
        <v>-1500000</v>
      </c>
      <c r="G27" s="5"/>
    </row>
    <row r="28" spans="1:11" ht="24.95" customHeight="1">
      <c r="A28" s="202"/>
      <c r="B28" s="205"/>
      <c r="C28" s="118" t="s">
        <v>149</v>
      </c>
      <c r="D28" s="62">
        <v>39980000</v>
      </c>
      <c r="E28" s="62">
        <v>24468000</v>
      </c>
      <c r="F28" s="87">
        <f t="shared" si="1"/>
        <v>-15512000</v>
      </c>
      <c r="G28" s="5"/>
    </row>
    <row r="29" spans="1:11" ht="27.95" customHeight="1">
      <c r="A29" s="202" t="s">
        <v>121</v>
      </c>
      <c r="B29" s="202" t="s">
        <v>113</v>
      </c>
      <c r="C29" s="202"/>
      <c r="D29" s="56">
        <f>SUM(D30:D32)</f>
        <v>1600000</v>
      </c>
      <c r="E29" s="56">
        <f>SUM(E30:E32)</f>
        <v>1600000</v>
      </c>
      <c r="F29" s="95">
        <f>SUM(F30:F32)</f>
        <v>0</v>
      </c>
      <c r="G29" s="5"/>
    </row>
    <row r="30" spans="1:11" ht="24.95" customHeight="1">
      <c r="A30" s="202"/>
      <c r="B30" s="205" t="s">
        <v>120</v>
      </c>
      <c r="C30" s="118" t="s">
        <v>41</v>
      </c>
      <c r="D30" s="55">
        <v>100000</v>
      </c>
      <c r="E30" s="55">
        <v>100000</v>
      </c>
      <c r="F30" s="87">
        <f>E30-D30</f>
        <v>0</v>
      </c>
      <c r="G30" s="5"/>
    </row>
    <row r="31" spans="1:11" ht="24.95" customHeight="1">
      <c r="A31" s="202"/>
      <c r="B31" s="205"/>
      <c r="C31" s="118" t="s">
        <v>42</v>
      </c>
      <c r="D31" s="55">
        <v>500000</v>
      </c>
      <c r="E31" s="62">
        <v>500000</v>
      </c>
      <c r="F31" s="87">
        <f>E31-D31</f>
        <v>0</v>
      </c>
      <c r="G31" s="4" t="s">
        <v>43</v>
      </c>
    </row>
    <row r="32" spans="1:11" ht="24.95" customHeight="1">
      <c r="A32" s="202"/>
      <c r="B32" s="205"/>
      <c r="C32" s="118" t="s">
        <v>44</v>
      </c>
      <c r="D32" s="55">
        <v>1000000</v>
      </c>
      <c r="E32" s="55">
        <v>1000000</v>
      </c>
      <c r="F32" s="87">
        <f>E32-D32</f>
        <v>0</v>
      </c>
      <c r="G32" s="4"/>
    </row>
    <row r="33" spans="1:8" ht="13.5" customHeight="1">
      <c r="A33" s="6"/>
      <c r="B33" s="6"/>
      <c r="C33" s="6"/>
    </row>
    <row r="34" spans="1:8" ht="13.5" customHeight="1">
      <c r="A34" s="6"/>
    </row>
    <row r="35" spans="1:8" ht="13.5" customHeight="1">
      <c r="A35" s="6"/>
    </row>
    <row r="36" spans="1:8" ht="13.5" customHeight="1">
      <c r="A36" s="6"/>
    </row>
    <row r="37" spans="1:8" s="3" customFormat="1" ht="13.5" customHeight="1">
      <c r="A37" s="6"/>
      <c r="H37" s="58"/>
    </row>
    <row r="38" spans="1:8" s="3" customFormat="1" ht="13.5" customHeight="1">
      <c r="A38" s="6"/>
      <c r="H38" s="58"/>
    </row>
    <row r="39" spans="1:8" s="3" customFormat="1" ht="13.5" customHeight="1">
      <c r="A39" s="6"/>
      <c r="H39" s="58"/>
    </row>
    <row r="40" spans="1:8" s="3" customFormat="1" ht="13.5" customHeight="1">
      <c r="A40" s="6"/>
      <c r="H40" s="58"/>
    </row>
    <row r="41" spans="1:8" s="3" customFormat="1" ht="13.5" customHeight="1">
      <c r="A41" s="6"/>
      <c r="H41" s="58"/>
    </row>
    <row r="42" spans="1:8" s="3" customFormat="1" ht="13.5" customHeight="1">
      <c r="A42" s="6"/>
      <c r="H42" s="58"/>
    </row>
    <row r="43" spans="1:8" s="3" customFormat="1" ht="13.5" customHeight="1">
      <c r="A43" s="6"/>
      <c r="H43" s="58"/>
    </row>
    <row r="44" spans="1:8" s="3" customFormat="1" ht="13.5" customHeight="1">
      <c r="A44" s="6"/>
      <c r="H44" s="58"/>
    </row>
    <row r="45" spans="1:8" s="3" customFormat="1" ht="13.5" customHeight="1">
      <c r="A45" s="6"/>
      <c r="H45" s="58"/>
    </row>
    <row r="46" spans="1:8" s="3" customFormat="1" ht="13.5" customHeight="1">
      <c r="A46" s="6"/>
      <c r="H46" s="58"/>
    </row>
    <row r="47" spans="1:8" s="3" customFormat="1" ht="13.5" customHeight="1">
      <c r="A47" s="6"/>
      <c r="H47" s="58"/>
    </row>
    <row r="48" spans="1:8" s="3" customFormat="1" ht="13.5" customHeight="1">
      <c r="A48" s="6"/>
      <c r="H48" s="58"/>
    </row>
    <row r="49" spans="1:8" s="3" customFormat="1" ht="13.5" customHeight="1">
      <c r="A49" s="6"/>
      <c r="H49" s="58"/>
    </row>
    <row r="50" spans="1:8" s="3" customFormat="1" ht="13.5" customHeight="1">
      <c r="A50" s="6"/>
      <c r="H50" s="31"/>
    </row>
    <row r="51" spans="1:8" s="3" customFormat="1" ht="13.5" customHeight="1">
      <c r="A51" s="6"/>
      <c r="H51" s="31"/>
    </row>
    <row r="52" spans="1:8" s="3" customFormat="1" ht="13.5" customHeight="1">
      <c r="A52" s="6"/>
      <c r="H52" s="31"/>
    </row>
    <row r="53" spans="1:8" s="3" customFormat="1" ht="13.5" customHeight="1">
      <c r="A53" s="6"/>
      <c r="H53" s="31"/>
    </row>
    <row r="54" spans="1:8" s="3" customFormat="1" ht="13.5" customHeight="1">
      <c r="A54" s="6"/>
      <c r="H54" s="31"/>
    </row>
    <row r="55" spans="1:8" s="3" customFormat="1" ht="13.5" customHeight="1">
      <c r="A55" s="6"/>
      <c r="H55" s="31"/>
    </row>
    <row r="56" spans="1:8" s="3" customFormat="1" ht="13.5" customHeight="1">
      <c r="A56" s="6"/>
      <c r="H56" s="31"/>
    </row>
    <row r="57" spans="1:8" s="3" customFormat="1" ht="13.5" customHeight="1">
      <c r="A57" s="6"/>
      <c r="H57" s="31"/>
    </row>
    <row r="58" spans="1:8" s="3" customFormat="1" ht="13.5" customHeight="1">
      <c r="A58" s="6"/>
      <c r="H58" s="31"/>
    </row>
    <row r="59" spans="1:8" s="3" customFormat="1" ht="13.5" customHeight="1">
      <c r="A59" s="6"/>
      <c r="H59" s="31"/>
    </row>
    <row r="60" spans="1:8" s="3" customFormat="1" ht="13.5" customHeight="1">
      <c r="A60" s="6"/>
      <c r="H60" s="31"/>
    </row>
    <row r="61" spans="1:8" s="3" customFormat="1" ht="13.5" customHeight="1">
      <c r="A61" s="6"/>
      <c r="H61" s="31"/>
    </row>
    <row r="62" spans="1:8" s="3" customFormat="1" ht="13.5" customHeight="1">
      <c r="A62" s="6"/>
      <c r="H62" s="31"/>
    </row>
    <row r="63" spans="1:8" s="3" customFormat="1" ht="13.5" customHeight="1">
      <c r="A63" s="6"/>
      <c r="H63" s="31"/>
    </row>
    <row r="64" spans="1:8" s="3" customFormat="1" ht="13.5" customHeight="1">
      <c r="A64" s="6"/>
      <c r="H64" s="31"/>
    </row>
    <row r="65" spans="1:8" s="3" customFormat="1" ht="13.5" customHeight="1">
      <c r="A65" s="6"/>
      <c r="H65" s="31"/>
    </row>
    <row r="66" spans="1:8" s="3" customFormat="1" ht="13.5" customHeight="1">
      <c r="A66" s="6"/>
      <c r="H66" s="31"/>
    </row>
    <row r="67" spans="1:8" s="3" customFormat="1" ht="13.5" customHeight="1">
      <c r="A67" s="6"/>
      <c r="H67" s="31"/>
    </row>
    <row r="68" spans="1:8" s="3" customFormat="1" ht="13.5" customHeight="1">
      <c r="A68" s="6"/>
      <c r="H68" s="31"/>
    </row>
    <row r="69" spans="1:8" s="3" customFormat="1" ht="13.5" customHeight="1">
      <c r="A69" s="6"/>
      <c r="H69" s="31"/>
    </row>
    <row r="70" spans="1:8" s="3" customFormat="1" ht="13.5" customHeight="1">
      <c r="A70" s="6"/>
      <c r="H70" s="31"/>
    </row>
    <row r="71" spans="1:8" s="3" customFormat="1" ht="13.5" customHeight="1">
      <c r="A71" s="6"/>
      <c r="H71" s="31"/>
    </row>
    <row r="72" spans="1:8" s="3" customFormat="1" ht="13.5" customHeight="1">
      <c r="A72" s="6"/>
      <c r="H72" s="31"/>
    </row>
    <row r="73" spans="1:8" s="3" customFormat="1" ht="13.5" customHeight="1">
      <c r="A73" s="6"/>
      <c r="H73" s="31"/>
    </row>
    <row r="74" spans="1:8" s="3" customFormat="1" ht="13.5" customHeight="1">
      <c r="A74" s="6"/>
      <c r="H74" s="31"/>
    </row>
    <row r="75" spans="1:8" s="3" customFormat="1" ht="13.5" customHeight="1">
      <c r="A75" s="6"/>
      <c r="H75" s="31"/>
    </row>
    <row r="76" spans="1:8" s="3" customFormat="1" ht="13.5" customHeight="1">
      <c r="A76" s="6"/>
      <c r="H76" s="31"/>
    </row>
    <row r="77" spans="1:8" s="3" customFormat="1" ht="13.5" customHeight="1">
      <c r="A77" s="6"/>
      <c r="H77" s="31"/>
    </row>
    <row r="78" spans="1:8" s="3" customFormat="1" ht="13.5" customHeight="1">
      <c r="A78" s="6"/>
      <c r="H78" s="31"/>
    </row>
    <row r="79" spans="1:8" s="3" customFormat="1" ht="13.5" customHeight="1">
      <c r="A79" s="6"/>
      <c r="H79" s="31"/>
    </row>
    <row r="80" spans="1:8" ht="13.5" customHeight="1">
      <c r="D80" s="2"/>
      <c r="E80" s="2"/>
      <c r="F80" s="2"/>
      <c r="H80" s="31"/>
    </row>
    <row r="81" spans="4:8" ht="13.5" customHeight="1">
      <c r="D81" s="2"/>
      <c r="E81" s="2"/>
      <c r="F81" s="2"/>
      <c r="H81" s="31"/>
    </row>
    <row r="82" spans="4:8" ht="13.5" customHeight="1">
      <c r="D82" s="2"/>
      <c r="E82" s="2"/>
      <c r="F82" s="2"/>
      <c r="H82" s="31"/>
    </row>
    <row r="83" spans="4:8">
      <c r="H83" s="31"/>
    </row>
    <row r="84" spans="4:8">
      <c r="H84" s="58"/>
    </row>
    <row r="85" spans="4:8">
      <c r="H85" s="58"/>
    </row>
    <row r="86" spans="4:8">
      <c r="H86" s="58"/>
    </row>
    <row r="87" spans="4:8">
      <c r="H87" s="59"/>
    </row>
  </sheetData>
  <mergeCells count="30">
    <mergeCell ref="A29:A32"/>
    <mergeCell ref="B29:C29"/>
    <mergeCell ref="B30:B32"/>
    <mergeCell ref="A22:A24"/>
    <mergeCell ref="B22:C22"/>
    <mergeCell ref="A25:A28"/>
    <mergeCell ref="B25:C25"/>
    <mergeCell ref="B26:B28"/>
    <mergeCell ref="B23:B24"/>
    <mergeCell ref="A1:G1"/>
    <mergeCell ref="A3:C3"/>
    <mergeCell ref="D3:D4"/>
    <mergeCell ref="E3:E4"/>
    <mergeCell ref="F3:F4"/>
    <mergeCell ref="G3:G4"/>
    <mergeCell ref="A5:C5"/>
    <mergeCell ref="B6:C6"/>
    <mergeCell ref="B18:C18"/>
    <mergeCell ref="A15:A17"/>
    <mergeCell ref="B15:C15"/>
    <mergeCell ref="B16:B17"/>
    <mergeCell ref="B12:B14"/>
    <mergeCell ref="A11:A14"/>
    <mergeCell ref="B11:C11"/>
    <mergeCell ref="A18:A21"/>
    <mergeCell ref="B19:B21"/>
    <mergeCell ref="A6:A8"/>
    <mergeCell ref="B7:B8"/>
    <mergeCell ref="A9:A10"/>
    <mergeCell ref="B9:C9"/>
  </mergeCells>
  <phoneticPr fontId="5" type="noConversion"/>
  <printOptions horizontalCentered="1"/>
  <pageMargins left="0.94488188976377963" right="0.19685039370078741" top="0.70866141732283472" bottom="0.51181102362204722" header="0.39370078740157483" footer="3.1496062992125986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1"/>
  <sheetViews>
    <sheetView zoomScale="90" zoomScaleNormal="90" workbookViewId="0">
      <pane xSplit="4" ySplit="5" topLeftCell="E6" activePane="bottomRight" state="frozen"/>
      <selection sqref="A1:J1"/>
      <selection pane="topRight" sqref="A1:J1"/>
      <selection pane="bottomLeft" sqref="A1:J1"/>
      <selection pane="bottomRight" activeCell="D21" sqref="D21"/>
    </sheetView>
  </sheetViews>
  <sheetFormatPr defaultRowHeight="16.5"/>
  <cols>
    <col min="1" max="1" width="4.44140625" style="7" customWidth="1"/>
    <col min="2" max="2" width="7.109375" style="7" customWidth="1"/>
    <col min="3" max="3" width="8.77734375" style="35" customWidth="1"/>
    <col min="4" max="4" width="13.109375" style="14" customWidth="1"/>
    <col min="5" max="5" width="11.33203125" style="19" customWidth="1"/>
    <col min="6" max="6" width="11.44140625" style="14" customWidth="1"/>
    <col min="7" max="7" width="10.5546875" style="14" customWidth="1"/>
    <col min="8" max="8" width="12.33203125" style="14" customWidth="1"/>
    <col min="9" max="9" width="12.21875" style="14" customWidth="1"/>
    <col min="10" max="10" width="11.109375" style="14" customWidth="1"/>
    <col min="11" max="11" width="30.33203125" style="7" customWidth="1"/>
    <col min="12" max="12" width="10.5546875" style="15" customWidth="1"/>
    <col min="13" max="13" width="10.77734375" style="7" bestFit="1" customWidth="1"/>
    <col min="14" max="14" width="15.6640625" style="7" customWidth="1"/>
    <col min="15" max="15" width="8.88671875" style="7"/>
    <col min="16" max="16" width="11.109375" style="7" bestFit="1" customWidth="1"/>
    <col min="17" max="16384" width="8.88671875" style="7"/>
  </cols>
  <sheetData>
    <row r="1" spans="1:12" ht="50.25" customHeight="1">
      <c r="A1" s="217" t="s">
        <v>201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</row>
    <row r="2" spans="1:12" ht="29.25" customHeight="1">
      <c r="A2" s="218" t="s">
        <v>0</v>
      </c>
      <c r="B2" s="218"/>
      <c r="C2" s="218"/>
      <c r="D2" s="218"/>
      <c r="J2" s="219" t="s">
        <v>45</v>
      </c>
      <c r="K2" s="219"/>
      <c r="L2" s="219"/>
    </row>
    <row r="3" spans="1:12" s="8" customFormat="1" ht="20.100000000000001" customHeight="1">
      <c r="A3" s="220" t="s">
        <v>46</v>
      </c>
      <c r="B3" s="220"/>
      <c r="C3" s="220"/>
      <c r="D3" s="221" t="s">
        <v>47</v>
      </c>
      <c r="E3" s="221" t="s">
        <v>198</v>
      </c>
      <c r="F3" s="221"/>
      <c r="G3" s="221"/>
      <c r="H3" s="221"/>
      <c r="I3" s="221"/>
      <c r="J3" s="221" t="s">
        <v>48</v>
      </c>
      <c r="K3" s="220" t="s">
        <v>49</v>
      </c>
      <c r="L3" s="220"/>
    </row>
    <row r="4" spans="1:12" s="8" customFormat="1" ht="20.100000000000001" customHeight="1" thickBot="1">
      <c r="A4" s="155" t="s">
        <v>50</v>
      </c>
      <c r="B4" s="155" t="s">
        <v>51</v>
      </c>
      <c r="C4" s="155" t="s">
        <v>52</v>
      </c>
      <c r="D4" s="222"/>
      <c r="E4" s="154" t="s">
        <v>53</v>
      </c>
      <c r="F4" s="154" t="s">
        <v>162</v>
      </c>
      <c r="G4" s="154" t="s">
        <v>54</v>
      </c>
      <c r="H4" s="154" t="s">
        <v>55</v>
      </c>
      <c r="I4" s="154" t="s">
        <v>56</v>
      </c>
      <c r="J4" s="222"/>
      <c r="K4" s="223"/>
      <c r="L4" s="223"/>
    </row>
    <row r="5" spans="1:12" s="8" customFormat="1" ht="30.75" customHeight="1" thickTop="1" thickBot="1">
      <c r="A5" s="214" t="s">
        <v>57</v>
      </c>
      <c r="B5" s="215"/>
      <c r="C5" s="216"/>
      <c r="D5" s="68">
        <f>D6+D43+D47+D60+D62+D65</f>
        <v>1405971000</v>
      </c>
      <c r="E5" s="68">
        <f>SUM(E6+E43+E47+E60+E62+E65)</f>
        <v>143881000</v>
      </c>
      <c r="F5" s="68">
        <f>SUM(F6+F43+F47+F60+F62+F65)</f>
        <v>8076000</v>
      </c>
      <c r="G5" s="68">
        <f>SUM(G6+G43+G47+G60+G62+G65)</f>
        <v>30640000</v>
      </c>
      <c r="H5" s="68">
        <f>SUM(H6+H43+H47+H60+H62+H65)</f>
        <v>1262116000</v>
      </c>
      <c r="I5" s="68">
        <f>SUM(E5:H5)</f>
        <v>1444713000</v>
      </c>
      <c r="J5" s="68">
        <f>I5-D5</f>
        <v>38742000</v>
      </c>
      <c r="K5" s="36"/>
      <c r="L5" s="37"/>
    </row>
    <row r="6" spans="1:12" s="8" customFormat="1" ht="27.95" customHeight="1">
      <c r="A6" s="273" t="s">
        <v>124</v>
      </c>
      <c r="B6" s="278" t="s">
        <v>58</v>
      </c>
      <c r="C6" s="279"/>
      <c r="D6" s="96">
        <f>D7+D21+D25</f>
        <v>1107669360</v>
      </c>
      <c r="E6" s="96">
        <f>SUM(E7+E21+E25)</f>
        <v>30320000</v>
      </c>
      <c r="F6" s="96">
        <f>SUM(F7+F21+F25)</f>
        <v>3600000</v>
      </c>
      <c r="G6" s="96">
        <f>SUM(G7+G21+G25)</f>
        <v>0</v>
      </c>
      <c r="H6" s="96">
        <f>SUM(H7+H21+H25)</f>
        <v>1110812000</v>
      </c>
      <c r="I6" s="96">
        <f>SUM(I7+I21+I25)</f>
        <v>1144732000</v>
      </c>
      <c r="J6" s="96">
        <f>I6-D6</f>
        <v>37062640</v>
      </c>
      <c r="K6" s="97"/>
      <c r="L6" s="98"/>
    </row>
    <row r="7" spans="1:12" s="8" customFormat="1" ht="24.95" customHeight="1">
      <c r="A7" s="274"/>
      <c r="B7" s="242" t="s">
        <v>8</v>
      </c>
      <c r="C7" s="166" t="s">
        <v>122</v>
      </c>
      <c r="D7" s="169">
        <f t="shared" ref="D7:I7" si="0">SUM(D8:D20)</f>
        <v>1046509360</v>
      </c>
      <c r="E7" s="156">
        <f t="shared" si="0"/>
        <v>26320000</v>
      </c>
      <c r="F7" s="156">
        <f t="shared" si="0"/>
        <v>0</v>
      </c>
      <c r="G7" s="156">
        <f t="shared" si="0"/>
        <v>0</v>
      </c>
      <c r="H7" s="156">
        <f t="shared" si="0"/>
        <v>1042412000</v>
      </c>
      <c r="I7" s="156">
        <f t="shared" si="0"/>
        <v>1068732000</v>
      </c>
      <c r="J7" s="156">
        <f>I7-D7</f>
        <v>22222640</v>
      </c>
      <c r="K7" s="21"/>
      <c r="L7" s="22"/>
    </row>
    <row r="8" spans="1:12" s="8" customFormat="1" ht="20.100000000000001" customHeight="1">
      <c r="A8" s="274"/>
      <c r="B8" s="282"/>
      <c r="C8" s="153" t="s">
        <v>59</v>
      </c>
      <c r="D8" s="169">
        <v>741178000</v>
      </c>
      <c r="E8" s="172">
        <v>0</v>
      </c>
      <c r="F8" s="172" t="s">
        <v>159</v>
      </c>
      <c r="G8" s="172">
        <v>0</v>
      </c>
      <c r="H8" s="172">
        <v>771600000</v>
      </c>
      <c r="I8" s="156">
        <f>SUM(E8:H8)</f>
        <v>771600000</v>
      </c>
      <c r="J8" s="156">
        <f>I8-D8</f>
        <v>30422000</v>
      </c>
      <c r="K8" s="89" t="s">
        <v>183</v>
      </c>
      <c r="L8" s="170">
        <v>771600000</v>
      </c>
    </row>
    <row r="9" spans="1:12" s="8" customFormat="1" ht="28.5" customHeight="1">
      <c r="A9" s="274"/>
      <c r="B9" s="282"/>
      <c r="C9" s="269" t="s">
        <v>180</v>
      </c>
      <c r="D9" s="243">
        <v>158038360</v>
      </c>
      <c r="E9" s="243">
        <v>26320000</v>
      </c>
      <c r="F9" s="243" t="s">
        <v>159</v>
      </c>
      <c r="G9" s="243">
        <v>0</v>
      </c>
      <c r="H9" s="243">
        <v>120446000</v>
      </c>
      <c r="I9" s="243">
        <f>SUM(E9:H14)</f>
        <v>146766000</v>
      </c>
      <c r="J9" s="243">
        <f>I9-D9</f>
        <v>-11272360</v>
      </c>
      <c r="K9" s="40" t="s">
        <v>148</v>
      </c>
      <c r="L9" s="39">
        <v>12800000</v>
      </c>
    </row>
    <row r="10" spans="1:12" s="8" customFormat="1" ht="20.100000000000001" customHeight="1">
      <c r="A10" s="274"/>
      <c r="B10" s="282"/>
      <c r="C10" s="268"/>
      <c r="D10" s="250"/>
      <c r="E10" s="250"/>
      <c r="F10" s="250"/>
      <c r="G10" s="250"/>
      <c r="H10" s="250"/>
      <c r="I10" s="250"/>
      <c r="J10" s="250"/>
      <c r="K10" s="40" t="s">
        <v>192</v>
      </c>
      <c r="L10" s="39">
        <v>870000</v>
      </c>
    </row>
    <row r="11" spans="1:12" s="8" customFormat="1" ht="20.100000000000001" customHeight="1">
      <c r="A11" s="274"/>
      <c r="B11" s="282"/>
      <c r="C11" s="268"/>
      <c r="D11" s="250"/>
      <c r="E11" s="250"/>
      <c r="F11" s="250"/>
      <c r="G11" s="250"/>
      <c r="H11" s="250"/>
      <c r="I11" s="250"/>
      <c r="J11" s="250"/>
      <c r="K11" s="40" t="s">
        <v>193</v>
      </c>
      <c r="L11" s="39">
        <v>2800000</v>
      </c>
    </row>
    <row r="12" spans="1:12" s="8" customFormat="1" ht="20.100000000000001" customHeight="1">
      <c r="A12" s="274"/>
      <c r="B12" s="282"/>
      <c r="C12" s="268"/>
      <c r="D12" s="250"/>
      <c r="E12" s="250"/>
      <c r="F12" s="250"/>
      <c r="G12" s="250"/>
      <c r="H12" s="250"/>
      <c r="I12" s="250"/>
      <c r="J12" s="250"/>
      <c r="K12" s="38" t="s">
        <v>194</v>
      </c>
      <c r="L12" s="39">
        <v>23520000</v>
      </c>
    </row>
    <row r="13" spans="1:12" s="8" customFormat="1" ht="20.100000000000001" customHeight="1">
      <c r="A13" s="274"/>
      <c r="B13" s="282"/>
      <c r="C13" s="268"/>
      <c r="D13" s="250"/>
      <c r="E13" s="250"/>
      <c r="F13" s="250"/>
      <c r="G13" s="250"/>
      <c r="H13" s="250"/>
      <c r="I13" s="250"/>
      <c r="J13" s="250"/>
      <c r="K13" s="40" t="s">
        <v>166</v>
      </c>
      <c r="L13" s="39">
        <v>16560000</v>
      </c>
    </row>
    <row r="14" spans="1:12" s="8" customFormat="1" ht="95.25" customHeight="1">
      <c r="A14" s="274"/>
      <c r="B14" s="282"/>
      <c r="C14" s="268"/>
      <c r="D14" s="250"/>
      <c r="E14" s="250"/>
      <c r="F14" s="250"/>
      <c r="G14" s="250"/>
      <c r="H14" s="250"/>
      <c r="I14" s="250"/>
      <c r="J14" s="250"/>
      <c r="K14" s="40" t="s">
        <v>169</v>
      </c>
      <c r="L14" s="39">
        <v>90216000</v>
      </c>
    </row>
    <row r="15" spans="1:12" s="8" customFormat="1" ht="18" customHeight="1">
      <c r="A15" s="274"/>
      <c r="B15" s="282"/>
      <c r="C15" s="280" t="s">
        <v>60</v>
      </c>
      <c r="D15" s="281">
        <v>73847000</v>
      </c>
      <c r="E15" s="224">
        <v>0</v>
      </c>
      <c r="F15" s="224" t="s">
        <v>159</v>
      </c>
      <c r="G15" s="224">
        <v>0</v>
      </c>
      <c r="H15" s="224">
        <v>75422000</v>
      </c>
      <c r="I15" s="224">
        <f>SUM(E15:H16)</f>
        <v>75422000</v>
      </c>
      <c r="J15" s="224">
        <f>I15-D15</f>
        <v>1575000</v>
      </c>
      <c r="K15" s="225" t="s">
        <v>156</v>
      </c>
      <c r="L15" s="227">
        <v>75422000</v>
      </c>
    </row>
    <row r="16" spans="1:12" s="8" customFormat="1" ht="12" customHeight="1">
      <c r="A16" s="274"/>
      <c r="B16" s="282"/>
      <c r="C16" s="220"/>
      <c r="D16" s="281"/>
      <c r="E16" s="224"/>
      <c r="F16" s="224"/>
      <c r="G16" s="224"/>
      <c r="H16" s="224"/>
      <c r="I16" s="224"/>
      <c r="J16" s="224"/>
      <c r="K16" s="226"/>
      <c r="L16" s="228"/>
    </row>
    <row r="17" spans="1:14" s="8" customFormat="1" ht="15.95" customHeight="1">
      <c r="A17" s="274"/>
      <c r="B17" s="282"/>
      <c r="C17" s="262" t="s">
        <v>179</v>
      </c>
      <c r="D17" s="243">
        <v>73446000</v>
      </c>
      <c r="E17" s="229">
        <v>0</v>
      </c>
      <c r="F17" s="229" t="s">
        <v>159</v>
      </c>
      <c r="G17" s="229">
        <v>0</v>
      </c>
      <c r="H17" s="229">
        <v>74944000</v>
      </c>
      <c r="I17" s="229">
        <f>SUM(E17:H20)</f>
        <v>74944000</v>
      </c>
      <c r="J17" s="229">
        <f>I17-D17</f>
        <v>1498000</v>
      </c>
      <c r="K17" s="23" t="s">
        <v>150</v>
      </c>
      <c r="L17" s="9"/>
    </row>
    <row r="18" spans="1:14" s="8" customFormat="1" ht="15.95" customHeight="1">
      <c r="A18" s="274"/>
      <c r="B18" s="282"/>
      <c r="C18" s="271"/>
      <c r="D18" s="250"/>
      <c r="E18" s="230"/>
      <c r="F18" s="230"/>
      <c r="G18" s="230"/>
      <c r="H18" s="230"/>
      <c r="I18" s="230"/>
      <c r="J18" s="230"/>
      <c r="K18" s="159" t="s">
        <v>195</v>
      </c>
      <c r="L18" s="41"/>
      <c r="M18" s="19"/>
    </row>
    <row r="19" spans="1:14" s="8" customFormat="1" ht="15.95" customHeight="1">
      <c r="A19" s="274"/>
      <c r="B19" s="282"/>
      <c r="C19" s="271"/>
      <c r="D19" s="250"/>
      <c r="E19" s="230"/>
      <c r="F19" s="230"/>
      <c r="G19" s="230"/>
      <c r="H19" s="230"/>
      <c r="I19" s="230"/>
      <c r="J19" s="230"/>
      <c r="K19" s="232" t="s">
        <v>155</v>
      </c>
      <c r="L19" s="233"/>
    </row>
    <row r="20" spans="1:14" s="8" customFormat="1" ht="15.95" customHeight="1">
      <c r="A20" s="274"/>
      <c r="B20" s="282"/>
      <c r="C20" s="272"/>
      <c r="D20" s="251"/>
      <c r="E20" s="231"/>
      <c r="F20" s="231"/>
      <c r="G20" s="231"/>
      <c r="H20" s="231"/>
      <c r="I20" s="231"/>
      <c r="J20" s="231"/>
      <c r="K20" s="234" t="s">
        <v>196</v>
      </c>
      <c r="L20" s="235"/>
    </row>
    <row r="21" spans="1:14" s="8" customFormat="1" ht="24.95" customHeight="1">
      <c r="A21" s="274"/>
      <c r="B21" s="262" t="s">
        <v>61</v>
      </c>
      <c r="C21" s="153" t="s">
        <v>122</v>
      </c>
      <c r="D21" s="169">
        <f t="shared" ref="D21:I21" si="1">SUM(D22:D24)</f>
        <v>1000000</v>
      </c>
      <c r="E21" s="172">
        <f t="shared" si="1"/>
        <v>0</v>
      </c>
      <c r="F21" s="172">
        <f t="shared" si="1"/>
        <v>0</v>
      </c>
      <c r="G21" s="172">
        <f t="shared" si="1"/>
        <v>0</v>
      </c>
      <c r="H21" s="172">
        <f t="shared" si="1"/>
        <v>1500000</v>
      </c>
      <c r="I21" s="156">
        <f t="shared" si="1"/>
        <v>1500000</v>
      </c>
      <c r="J21" s="156">
        <f t="shared" ref="J21:J27" si="2">I21-D21</f>
        <v>500000</v>
      </c>
      <c r="K21" s="16"/>
      <c r="L21" s="24"/>
    </row>
    <row r="22" spans="1:14" s="8" customFormat="1" ht="20.100000000000001" customHeight="1">
      <c r="A22" s="274"/>
      <c r="B22" s="271"/>
      <c r="C22" s="168" t="s">
        <v>62</v>
      </c>
      <c r="D22" s="103">
        <v>500000</v>
      </c>
      <c r="E22" s="172">
        <v>0</v>
      </c>
      <c r="F22" s="172">
        <v>0</v>
      </c>
      <c r="G22" s="172">
        <v>0</v>
      </c>
      <c r="H22" s="172">
        <v>1000000</v>
      </c>
      <c r="I22" s="156">
        <f>SUM(E22:H22)</f>
        <v>1000000</v>
      </c>
      <c r="J22" s="156">
        <f t="shared" si="2"/>
        <v>500000</v>
      </c>
      <c r="K22" s="91" t="s">
        <v>197</v>
      </c>
      <c r="L22" s="26"/>
    </row>
    <row r="23" spans="1:14" s="8" customFormat="1" ht="20.100000000000001" customHeight="1">
      <c r="A23" s="274"/>
      <c r="B23" s="271"/>
      <c r="C23" s="168" t="s">
        <v>63</v>
      </c>
      <c r="D23" s="103">
        <v>0</v>
      </c>
      <c r="E23" s="172">
        <v>0</v>
      </c>
      <c r="F23" s="172">
        <v>0</v>
      </c>
      <c r="G23" s="172">
        <v>0</v>
      </c>
      <c r="H23" s="172">
        <v>0</v>
      </c>
      <c r="I23" s="156">
        <f>SUM(E23:H23)</f>
        <v>0</v>
      </c>
      <c r="J23" s="156">
        <f t="shared" si="2"/>
        <v>0</v>
      </c>
      <c r="K23" s="236"/>
      <c r="L23" s="237"/>
    </row>
    <row r="24" spans="1:14" s="8" customFormat="1" ht="20.100000000000001" customHeight="1">
      <c r="A24" s="275"/>
      <c r="B24" s="272"/>
      <c r="C24" s="153" t="s">
        <v>64</v>
      </c>
      <c r="D24" s="103">
        <v>500000</v>
      </c>
      <c r="E24" s="172">
        <v>0</v>
      </c>
      <c r="F24" s="172">
        <v>0</v>
      </c>
      <c r="G24" s="172">
        <v>0</v>
      </c>
      <c r="H24" s="172">
        <v>500000</v>
      </c>
      <c r="I24" s="156">
        <f>SUM(E24:H24)</f>
        <v>500000</v>
      </c>
      <c r="J24" s="156">
        <f t="shared" si="2"/>
        <v>0</v>
      </c>
      <c r="K24" s="238" t="s">
        <v>65</v>
      </c>
      <c r="L24" s="239"/>
    </row>
    <row r="25" spans="1:14" s="8" customFormat="1" ht="27.95" customHeight="1">
      <c r="A25" s="276" t="s">
        <v>125</v>
      </c>
      <c r="B25" s="240" t="s">
        <v>10</v>
      </c>
      <c r="C25" s="160" t="s">
        <v>123</v>
      </c>
      <c r="D25" s="65">
        <f t="shared" ref="D25:I25" si="3">SUM(D26:D42)</f>
        <v>60160000</v>
      </c>
      <c r="E25" s="174">
        <f t="shared" si="3"/>
        <v>4000000</v>
      </c>
      <c r="F25" s="174">
        <f>SUM(F26:F42)</f>
        <v>3600000</v>
      </c>
      <c r="G25" s="174">
        <f t="shared" si="3"/>
        <v>0</v>
      </c>
      <c r="H25" s="174">
        <f t="shared" si="3"/>
        <v>66900000</v>
      </c>
      <c r="I25" s="158">
        <f t="shared" si="3"/>
        <v>74500000</v>
      </c>
      <c r="J25" s="158">
        <f t="shared" si="2"/>
        <v>14340000</v>
      </c>
      <c r="K25" s="66"/>
      <c r="L25" s="67"/>
    </row>
    <row r="26" spans="1:14" s="8" customFormat="1" ht="27.95" customHeight="1">
      <c r="A26" s="276"/>
      <c r="B26" s="240"/>
      <c r="C26" s="27" t="s">
        <v>66</v>
      </c>
      <c r="D26" s="107">
        <v>500000</v>
      </c>
      <c r="E26" s="172">
        <v>0</v>
      </c>
      <c r="F26" s="108"/>
      <c r="G26" s="108">
        <v>0</v>
      </c>
      <c r="H26" s="69">
        <v>2000000</v>
      </c>
      <c r="I26" s="69">
        <f>SUM(E26:H26)</f>
        <v>2000000</v>
      </c>
      <c r="J26" s="156">
        <f t="shared" si="2"/>
        <v>1500000</v>
      </c>
      <c r="K26" s="102" t="s">
        <v>188</v>
      </c>
      <c r="L26" s="28"/>
    </row>
    <row r="27" spans="1:14" s="8" customFormat="1" ht="21.95" customHeight="1">
      <c r="A27" s="276"/>
      <c r="B27" s="240"/>
      <c r="C27" s="242" t="s">
        <v>67</v>
      </c>
      <c r="D27" s="243">
        <v>27800000</v>
      </c>
      <c r="E27" s="229">
        <v>0</v>
      </c>
      <c r="F27" s="229">
        <v>0</v>
      </c>
      <c r="G27" s="229">
        <v>0</v>
      </c>
      <c r="H27" s="229">
        <v>33000000</v>
      </c>
      <c r="I27" s="229">
        <f>SUM(E27:H33)</f>
        <v>33000000</v>
      </c>
      <c r="J27" s="229">
        <f t="shared" si="2"/>
        <v>5200000</v>
      </c>
      <c r="K27" s="17" t="s">
        <v>219</v>
      </c>
      <c r="L27" s="11">
        <v>20700000</v>
      </c>
    </row>
    <row r="28" spans="1:14" s="8" customFormat="1" ht="21.95" customHeight="1">
      <c r="A28" s="276"/>
      <c r="B28" s="240"/>
      <c r="C28" s="240"/>
      <c r="D28" s="244"/>
      <c r="E28" s="246"/>
      <c r="F28" s="246"/>
      <c r="G28" s="246"/>
      <c r="H28" s="246"/>
      <c r="I28" s="248"/>
      <c r="J28" s="248"/>
      <c r="K28" s="38" t="s">
        <v>97</v>
      </c>
      <c r="L28" s="39">
        <v>1000000</v>
      </c>
    </row>
    <row r="29" spans="1:14" s="8" customFormat="1" ht="84" customHeight="1">
      <c r="A29" s="276"/>
      <c r="B29" s="240"/>
      <c r="C29" s="240"/>
      <c r="D29" s="244"/>
      <c r="E29" s="246"/>
      <c r="F29" s="246"/>
      <c r="G29" s="246"/>
      <c r="H29" s="246"/>
      <c r="I29" s="248"/>
      <c r="J29" s="248"/>
      <c r="K29" s="63" t="s">
        <v>220</v>
      </c>
      <c r="L29" s="109">
        <v>10000000</v>
      </c>
      <c r="N29" s="88"/>
    </row>
    <row r="30" spans="1:14" s="8" customFormat="1" ht="20.100000000000001" customHeight="1">
      <c r="A30" s="276"/>
      <c r="B30" s="240"/>
      <c r="C30" s="240"/>
      <c r="D30" s="244"/>
      <c r="E30" s="246"/>
      <c r="F30" s="246"/>
      <c r="G30" s="246"/>
      <c r="H30" s="246"/>
      <c r="I30" s="248"/>
      <c r="J30" s="248"/>
      <c r="K30" s="38" t="s">
        <v>167</v>
      </c>
      <c r="L30" s="39">
        <v>200000</v>
      </c>
    </row>
    <row r="31" spans="1:14" s="8" customFormat="1" ht="20.100000000000001" customHeight="1">
      <c r="A31" s="276"/>
      <c r="B31" s="240"/>
      <c r="C31" s="240"/>
      <c r="D31" s="244"/>
      <c r="E31" s="246"/>
      <c r="F31" s="246"/>
      <c r="G31" s="246"/>
      <c r="H31" s="246"/>
      <c r="I31" s="248"/>
      <c r="J31" s="248"/>
      <c r="K31" s="38" t="s">
        <v>68</v>
      </c>
      <c r="L31" s="39">
        <v>50000</v>
      </c>
    </row>
    <row r="32" spans="1:14" s="8" customFormat="1" ht="20.100000000000001" customHeight="1">
      <c r="A32" s="276"/>
      <c r="B32" s="240"/>
      <c r="C32" s="240"/>
      <c r="D32" s="244"/>
      <c r="E32" s="246"/>
      <c r="F32" s="246"/>
      <c r="G32" s="246"/>
      <c r="H32" s="246"/>
      <c r="I32" s="248"/>
      <c r="J32" s="248"/>
      <c r="K32" s="38" t="s">
        <v>69</v>
      </c>
      <c r="L32" s="39">
        <v>1000000</v>
      </c>
    </row>
    <row r="33" spans="1:15" s="8" customFormat="1" ht="18" customHeight="1">
      <c r="A33" s="276"/>
      <c r="B33" s="240"/>
      <c r="C33" s="241"/>
      <c r="D33" s="245"/>
      <c r="E33" s="247"/>
      <c r="F33" s="247"/>
      <c r="G33" s="247"/>
      <c r="H33" s="247"/>
      <c r="I33" s="249"/>
      <c r="J33" s="249"/>
      <c r="K33" s="29" t="s">
        <v>70</v>
      </c>
      <c r="L33" s="10">
        <v>50000</v>
      </c>
    </row>
    <row r="34" spans="1:15" s="8" customFormat="1" ht="18" customHeight="1">
      <c r="A34" s="276"/>
      <c r="B34" s="240"/>
      <c r="C34" s="242" t="s">
        <v>178</v>
      </c>
      <c r="D34" s="243">
        <v>19000000</v>
      </c>
      <c r="E34" s="243">
        <v>0</v>
      </c>
      <c r="F34" s="243">
        <v>0</v>
      </c>
      <c r="G34" s="243">
        <v>0</v>
      </c>
      <c r="H34" s="243">
        <v>21000000</v>
      </c>
      <c r="I34" s="243">
        <f>SUM(E34:H37)</f>
        <v>21000000</v>
      </c>
      <c r="J34" s="243">
        <f>I34-D34</f>
        <v>2000000</v>
      </c>
      <c r="K34" s="17" t="s">
        <v>168</v>
      </c>
      <c r="L34" s="11">
        <v>1000000</v>
      </c>
    </row>
    <row r="35" spans="1:15" s="8" customFormat="1" ht="18" customHeight="1">
      <c r="A35" s="276"/>
      <c r="B35" s="240"/>
      <c r="C35" s="240"/>
      <c r="D35" s="250"/>
      <c r="E35" s="250"/>
      <c r="F35" s="250"/>
      <c r="G35" s="250"/>
      <c r="H35" s="250"/>
      <c r="I35" s="250"/>
      <c r="J35" s="250"/>
      <c r="K35" s="38" t="s">
        <v>71</v>
      </c>
      <c r="L35" s="39">
        <v>9000000</v>
      </c>
      <c r="N35" s="88"/>
    </row>
    <row r="36" spans="1:15" s="8" customFormat="1" ht="18" customHeight="1">
      <c r="A36" s="276"/>
      <c r="B36" s="240"/>
      <c r="C36" s="240"/>
      <c r="D36" s="250"/>
      <c r="E36" s="250"/>
      <c r="F36" s="250"/>
      <c r="G36" s="250"/>
      <c r="H36" s="250"/>
      <c r="I36" s="250"/>
      <c r="J36" s="250"/>
      <c r="K36" s="38" t="s">
        <v>72</v>
      </c>
      <c r="L36" s="39">
        <v>1500000</v>
      </c>
    </row>
    <row r="37" spans="1:15" s="8" customFormat="1" ht="18" customHeight="1">
      <c r="A37" s="276"/>
      <c r="B37" s="240"/>
      <c r="C37" s="240"/>
      <c r="D37" s="250"/>
      <c r="E37" s="250"/>
      <c r="F37" s="250"/>
      <c r="G37" s="250"/>
      <c r="H37" s="250"/>
      <c r="I37" s="250"/>
      <c r="J37" s="250"/>
      <c r="K37" s="38" t="s">
        <v>73</v>
      </c>
      <c r="L37" s="39">
        <v>2000000</v>
      </c>
    </row>
    <row r="38" spans="1:15" s="8" customFormat="1" ht="18" customHeight="1">
      <c r="A38" s="276"/>
      <c r="B38" s="240"/>
      <c r="C38" s="240"/>
      <c r="D38" s="250"/>
      <c r="E38" s="250"/>
      <c r="F38" s="250"/>
      <c r="G38" s="250"/>
      <c r="H38" s="250"/>
      <c r="I38" s="250"/>
      <c r="J38" s="250"/>
      <c r="K38" s="130" t="s">
        <v>74</v>
      </c>
      <c r="L38" s="131">
        <v>200000</v>
      </c>
    </row>
    <row r="39" spans="1:15" s="8" customFormat="1" ht="18" customHeight="1">
      <c r="A39" s="276"/>
      <c r="B39" s="240"/>
      <c r="C39" s="240"/>
      <c r="D39" s="250"/>
      <c r="E39" s="250"/>
      <c r="F39" s="250"/>
      <c r="G39" s="250"/>
      <c r="H39" s="250"/>
      <c r="I39" s="250"/>
      <c r="J39" s="250"/>
      <c r="K39" s="38" t="s">
        <v>75</v>
      </c>
      <c r="L39" s="39">
        <v>1500000</v>
      </c>
    </row>
    <row r="40" spans="1:15" s="8" customFormat="1" ht="18" customHeight="1">
      <c r="A40" s="276"/>
      <c r="B40" s="240"/>
      <c r="C40" s="241"/>
      <c r="D40" s="251"/>
      <c r="E40" s="251"/>
      <c r="F40" s="251"/>
      <c r="G40" s="251"/>
      <c r="H40" s="251"/>
      <c r="I40" s="251"/>
      <c r="J40" s="251"/>
      <c r="K40" s="29" t="s">
        <v>76</v>
      </c>
      <c r="L40" s="10">
        <v>5000000</v>
      </c>
    </row>
    <row r="41" spans="1:15" s="8" customFormat="1" ht="20.100000000000001" customHeight="1">
      <c r="A41" s="276"/>
      <c r="B41" s="240"/>
      <c r="C41" s="27" t="s">
        <v>77</v>
      </c>
      <c r="D41" s="103">
        <v>1500000</v>
      </c>
      <c r="E41" s="172">
        <v>0</v>
      </c>
      <c r="F41" s="172">
        <v>0</v>
      </c>
      <c r="G41" s="172">
        <v>0</v>
      </c>
      <c r="H41" s="172">
        <v>1500000</v>
      </c>
      <c r="I41" s="156">
        <f>SUM(E41:H41)</f>
        <v>1500000</v>
      </c>
      <c r="J41" s="156">
        <f t="shared" ref="J41:J46" si="4">I41-D41</f>
        <v>0</v>
      </c>
      <c r="K41" s="25" t="s">
        <v>78</v>
      </c>
      <c r="L41" s="26">
        <v>1500000</v>
      </c>
    </row>
    <row r="42" spans="1:15" s="8" customFormat="1" ht="67.5" customHeight="1">
      <c r="A42" s="277"/>
      <c r="B42" s="241"/>
      <c r="C42" s="27" t="s">
        <v>151</v>
      </c>
      <c r="D42" s="103">
        <v>11360000</v>
      </c>
      <c r="E42" s="172">
        <v>4000000</v>
      </c>
      <c r="F42" s="172">
        <v>3600000</v>
      </c>
      <c r="G42" s="172">
        <v>0</v>
      </c>
      <c r="H42" s="172">
        <v>9400000</v>
      </c>
      <c r="I42" s="156">
        <f>SUM(E42:H42)</f>
        <v>17000000</v>
      </c>
      <c r="J42" s="156">
        <f t="shared" si="4"/>
        <v>5640000</v>
      </c>
      <c r="K42" s="91" t="s">
        <v>218</v>
      </c>
      <c r="L42" s="26"/>
      <c r="M42" s="176"/>
      <c r="N42" s="213"/>
      <c r="O42" s="176"/>
    </row>
    <row r="43" spans="1:15" s="8" customFormat="1" ht="27.95" customHeight="1">
      <c r="A43" s="257" t="s">
        <v>126</v>
      </c>
      <c r="B43" s="266" t="s">
        <v>58</v>
      </c>
      <c r="C43" s="267"/>
      <c r="D43" s="110">
        <f t="shared" ref="D43:I43" si="5">SUM(D44:D46)</f>
        <v>35000000</v>
      </c>
      <c r="E43" s="70">
        <f t="shared" si="5"/>
        <v>1000000</v>
      </c>
      <c r="F43" s="70">
        <f t="shared" si="5"/>
        <v>0</v>
      </c>
      <c r="G43" s="70">
        <f t="shared" si="5"/>
        <v>0</v>
      </c>
      <c r="H43" s="70">
        <f t="shared" si="5"/>
        <v>20000000</v>
      </c>
      <c r="I43" s="70">
        <f t="shared" si="5"/>
        <v>21000000</v>
      </c>
      <c r="J43" s="70">
        <f t="shared" si="4"/>
        <v>-14000000</v>
      </c>
      <c r="K43" s="30"/>
      <c r="L43" s="24"/>
      <c r="N43" s="213"/>
    </row>
    <row r="44" spans="1:15" s="8" customFormat="1" ht="24.95" customHeight="1">
      <c r="A44" s="264"/>
      <c r="B44" s="269" t="s">
        <v>12</v>
      </c>
      <c r="C44" s="167" t="s">
        <v>12</v>
      </c>
      <c r="D44" s="79">
        <v>1000000</v>
      </c>
      <c r="E44" s="79">
        <v>0</v>
      </c>
      <c r="F44" s="79">
        <v>0</v>
      </c>
      <c r="G44" s="79">
        <v>0</v>
      </c>
      <c r="H44" s="79">
        <v>1000000</v>
      </c>
      <c r="I44" s="79">
        <f>SUM(E44:H44)</f>
        <v>1000000</v>
      </c>
      <c r="J44" s="79">
        <f t="shared" si="4"/>
        <v>0</v>
      </c>
      <c r="K44" s="80" t="s">
        <v>135</v>
      </c>
      <c r="L44" s="81"/>
      <c r="N44" s="213"/>
    </row>
    <row r="45" spans="1:15" s="8" customFormat="1" ht="24.95" customHeight="1">
      <c r="A45" s="264"/>
      <c r="B45" s="268"/>
      <c r="C45" s="164" t="s">
        <v>79</v>
      </c>
      <c r="D45" s="161">
        <v>19000000</v>
      </c>
      <c r="E45" s="173">
        <v>1000000</v>
      </c>
      <c r="F45" s="173" t="s">
        <v>159</v>
      </c>
      <c r="G45" s="175">
        <v>0</v>
      </c>
      <c r="H45" s="175">
        <v>9000000</v>
      </c>
      <c r="I45" s="79">
        <f>SUM(E45:H45)</f>
        <v>10000000</v>
      </c>
      <c r="J45" s="161">
        <f t="shared" si="4"/>
        <v>-9000000</v>
      </c>
      <c r="K45" s="17" t="s">
        <v>217</v>
      </c>
      <c r="L45" s="11"/>
    </row>
    <row r="46" spans="1:15" s="8" customFormat="1" ht="30" customHeight="1">
      <c r="A46" s="265"/>
      <c r="B46" s="263"/>
      <c r="C46" s="168" t="s">
        <v>80</v>
      </c>
      <c r="D46" s="169">
        <v>15000000</v>
      </c>
      <c r="E46" s="173" t="s">
        <v>159</v>
      </c>
      <c r="F46" s="173" t="s">
        <v>159</v>
      </c>
      <c r="G46" s="175">
        <v>0</v>
      </c>
      <c r="H46" s="172">
        <v>10000000</v>
      </c>
      <c r="I46" s="156">
        <f>SUM(E46:H46)</f>
        <v>10000000</v>
      </c>
      <c r="J46" s="156">
        <f t="shared" si="4"/>
        <v>-5000000</v>
      </c>
      <c r="K46" s="89" t="s">
        <v>163</v>
      </c>
      <c r="L46" s="90"/>
    </row>
    <row r="47" spans="1:15" s="8" customFormat="1" ht="27.95" customHeight="1">
      <c r="A47" s="257" t="s">
        <v>127</v>
      </c>
      <c r="B47" s="270" t="s">
        <v>58</v>
      </c>
      <c r="C47" s="267"/>
      <c r="D47" s="111">
        <f>D48+D56</f>
        <v>212368000</v>
      </c>
      <c r="E47" s="70">
        <f>E48+E56</f>
        <v>112561000</v>
      </c>
      <c r="F47" s="70">
        <f>F48</f>
        <v>0</v>
      </c>
      <c r="G47" s="70">
        <f>G48+G56</f>
        <v>6500000</v>
      </c>
      <c r="H47" s="70">
        <f>H48+H56</f>
        <v>117915000</v>
      </c>
      <c r="I47" s="70">
        <f>I48+I56</f>
        <v>236976000</v>
      </c>
      <c r="J47" s="70">
        <f t="shared" ref="J47:J51" si="6">I47-D47</f>
        <v>24608000</v>
      </c>
      <c r="K47" s="252"/>
      <c r="L47" s="253"/>
    </row>
    <row r="48" spans="1:15" s="8" customFormat="1" ht="24.95" customHeight="1">
      <c r="A48" s="264"/>
      <c r="B48" s="262" t="s">
        <v>81</v>
      </c>
      <c r="C48" s="27" t="s">
        <v>122</v>
      </c>
      <c r="D48" s="112">
        <f t="shared" ref="D48:I48" si="7">SUM(D49:D55)</f>
        <v>211168000</v>
      </c>
      <c r="E48" s="172">
        <f t="shared" si="7"/>
        <v>112561000</v>
      </c>
      <c r="F48" s="172">
        <f t="shared" si="7"/>
        <v>0</v>
      </c>
      <c r="G48" s="172">
        <f t="shared" si="7"/>
        <v>6000000</v>
      </c>
      <c r="H48" s="172">
        <f t="shared" si="7"/>
        <v>113315000</v>
      </c>
      <c r="I48" s="156">
        <f t="shared" si="7"/>
        <v>231876000</v>
      </c>
      <c r="J48" s="156">
        <f t="shared" si="6"/>
        <v>20708000</v>
      </c>
      <c r="K48" s="163"/>
      <c r="L48" s="170"/>
    </row>
    <row r="49" spans="1:15" s="8" customFormat="1" ht="25.5" customHeight="1">
      <c r="A49" s="264"/>
      <c r="B49" s="271"/>
      <c r="C49" s="153" t="s">
        <v>82</v>
      </c>
      <c r="D49" s="103">
        <v>189718000</v>
      </c>
      <c r="E49" s="172">
        <v>99811000</v>
      </c>
      <c r="F49" s="172">
        <v>0</v>
      </c>
      <c r="G49" s="172">
        <v>1000000</v>
      </c>
      <c r="H49" s="172">
        <v>98315000</v>
      </c>
      <c r="I49" s="156">
        <f>SUM(E49:H49)</f>
        <v>199126000</v>
      </c>
      <c r="J49" s="156">
        <f t="shared" si="6"/>
        <v>9408000</v>
      </c>
      <c r="K49" s="236" t="s">
        <v>216</v>
      </c>
      <c r="L49" s="239"/>
    </row>
    <row r="50" spans="1:15" s="8" customFormat="1" ht="30.75" customHeight="1">
      <c r="A50" s="264"/>
      <c r="B50" s="271"/>
      <c r="C50" s="168" t="s">
        <v>83</v>
      </c>
      <c r="D50" s="103">
        <v>18700000</v>
      </c>
      <c r="E50" s="172">
        <v>12000000</v>
      </c>
      <c r="F50" s="172">
        <v>0</v>
      </c>
      <c r="G50" s="172">
        <v>5000000</v>
      </c>
      <c r="H50" s="172">
        <v>13000000</v>
      </c>
      <c r="I50" s="156">
        <f>SUM(E50:H50)</f>
        <v>30000000</v>
      </c>
      <c r="J50" s="156">
        <f t="shared" si="6"/>
        <v>11300000</v>
      </c>
      <c r="K50" s="238" t="s">
        <v>184</v>
      </c>
      <c r="L50" s="239"/>
      <c r="O50" s="176"/>
    </row>
    <row r="51" spans="1:15" s="8" customFormat="1" ht="17.100000000000001" customHeight="1">
      <c r="A51" s="264"/>
      <c r="B51" s="271"/>
      <c r="C51" s="269" t="s">
        <v>84</v>
      </c>
      <c r="D51" s="243">
        <v>2000000</v>
      </c>
      <c r="E51" s="229" t="s">
        <v>159</v>
      </c>
      <c r="F51" s="229">
        <v>0</v>
      </c>
      <c r="G51" s="229">
        <v>0</v>
      </c>
      <c r="H51" s="229">
        <v>2000000</v>
      </c>
      <c r="I51" s="229">
        <f>SUM(E51:H54)</f>
        <v>2000000</v>
      </c>
      <c r="J51" s="229">
        <f t="shared" si="6"/>
        <v>0</v>
      </c>
      <c r="K51" s="17" t="s">
        <v>136</v>
      </c>
      <c r="L51" s="11">
        <v>500000</v>
      </c>
    </row>
    <row r="52" spans="1:15" s="8" customFormat="1" ht="17.100000000000001" customHeight="1">
      <c r="A52" s="264"/>
      <c r="B52" s="271"/>
      <c r="C52" s="268"/>
      <c r="D52" s="250"/>
      <c r="E52" s="230"/>
      <c r="F52" s="230"/>
      <c r="G52" s="230"/>
      <c r="H52" s="230"/>
      <c r="I52" s="230"/>
      <c r="J52" s="230"/>
      <c r="K52" s="38" t="s">
        <v>85</v>
      </c>
      <c r="L52" s="39">
        <v>500000</v>
      </c>
      <c r="N52" s="88"/>
    </row>
    <row r="53" spans="1:15" s="8" customFormat="1" ht="17.100000000000001" customHeight="1">
      <c r="A53" s="264"/>
      <c r="B53" s="271"/>
      <c r="C53" s="268"/>
      <c r="D53" s="250"/>
      <c r="E53" s="230"/>
      <c r="F53" s="230"/>
      <c r="G53" s="230"/>
      <c r="H53" s="230"/>
      <c r="I53" s="230"/>
      <c r="J53" s="230"/>
      <c r="K53" s="38" t="s">
        <v>84</v>
      </c>
      <c r="L53" s="39">
        <v>500000</v>
      </c>
    </row>
    <row r="54" spans="1:15" s="8" customFormat="1" ht="17.100000000000001" customHeight="1">
      <c r="A54" s="264"/>
      <c r="B54" s="271"/>
      <c r="C54" s="268"/>
      <c r="D54" s="250"/>
      <c r="E54" s="230"/>
      <c r="F54" s="230"/>
      <c r="G54" s="230"/>
      <c r="H54" s="230"/>
      <c r="I54" s="230"/>
      <c r="J54" s="230"/>
      <c r="K54" s="38" t="s">
        <v>152</v>
      </c>
      <c r="L54" s="39">
        <v>500000</v>
      </c>
    </row>
    <row r="55" spans="1:15" s="8" customFormat="1" ht="21.95" customHeight="1">
      <c r="A55" s="264"/>
      <c r="B55" s="272"/>
      <c r="C55" s="153" t="s">
        <v>86</v>
      </c>
      <c r="D55" s="103">
        <v>750000</v>
      </c>
      <c r="E55" s="172">
        <v>750000</v>
      </c>
      <c r="F55" s="172">
        <v>0</v>
      </c>
      <c r="G55" s="172">
        <v>0</v>
      </c>
      <c r="H55" s="172">
        <v>0</v>
      </c>
      <c r="I55" s="156">
        <f>SUM(E55:H55)</f>
        <v>750000</v>
      </c>
      <c r="J55" s="156">
        <f>I55-D55</f>
        <v>0</v>
      </c>
      <c r="K55" s="25" t="s">
        <v>86</v>
      </c>
      <c r="L55" s="26">
        <v>0</v>
      </c>
    </row>
    <row r="56" spans="1:15" s="8" customFormat="1" ht="24.95" customHeight="1">
      <c r="A56" s="264"/>
      <c r="B56" s="268" t="s">
        <v>14</v>
      </c>
      <c r="C56" s="165" t="s">
        <v>122</v>
      </c>
      <c r="D56" s="162">
        <f t="shared" ref="D56" si="8">SUM(D57:D59)</f>
        <v>1200000</v>
      </c>
      <c r="E56" s="174">
        <f>SUM(E57:E59)</f>
        <v>0</v>
      </c>
      <c r="F56" s="174">
        <f t="shared" ref="F56:H56" si="9">SUM(F57:F59)</f>
        <v>0</v>
      </c>
      <c r="G56" s="174">
        <f t="shared" si="9"/>
        <v>500000</v>
      </c>
      <c r="H56" s="174">
        <f t="shared" si="9"/>
        <v>4600000</v>
      </c>
      <c r="I56" s="158">
        <f>SUM(I57:I59)</f>
        <v>5100000</v>
      </c>
      <c r="J56" s="158">
        <f t="shared" ref="J56:J61" si="10">I56-D56</f>
        <v>3900000</v>
      </c>
      <c r="K56" s="32"/>
      <c r="L56" s="10"/>
    </row>
    <row r="57" spans="1:15" s="8" customFormat="1" ht="30.75" customHeight="1">
      <c r="A57" s="264"/>
      <c r="B57" s="268"/>
      <c r="C57" s="168" t="s">
        <v>87</v>
      </c>
      <c r="D57" s="103">
        <v>100000</v>
      </c>
      <c r="E57" s="172">
        <v>0</v>
      </c>
      <c r="F57" s="172"/>
      <c r="G57" s="172">
        <v>0</v>
      </c>
      <c r="H57" s="172">
        <v>100000</v>
      </c>
      <c r="I57" s="156">
        <f>SUM(E57:H57)</f>
        <v>100000</v>
      </c>
      <c r="J57" s="158">
        <f t="shared" si="10"/>
        <v>0</v>
      </c>
      <c r="K57" s="238"/>
      <c r="L57" s="239"/>
    </row>
    <row r="58" spans="1:15" s="8" customFormat="1" ht="30.75" customHeight="1">
      <c r="A58" s="264"/>
      <c r="B58" s="268"/>
      <c r="C58" s="168" t="s">
        <v>88</v>
      </c>
      <c r="D58" s="103">
        <v>500000</v>
      </c>
      <c r="E58" s="172">
        <v>0</v>
      </c>
      <c r="F58" s="172" t="s">
        <v>159</v>
      </c>
      <c r="G58" s="172">
        <v>0</v>
      </c>
      <c r="H58" s="172">
        <v>2500000</v>
      </c>
      <c r="I58" s="156">
        <f>SUM(E58:H58)</f>
        <v>2500000</v>
      </c>
      <c r="J58" s="158">
        <f t="shared" si="10"/>
        <v>2000000</v>
      </c>
      <c r="K58" s="238" t="s">
        <v>89</v>
      </c>
      <c r="L58" s="239"/>
    </row>
    <row r="59" spans="1:15" s="8" customFormat="1" ht="30.75" customHeight="1">
      <c r="A59" s="265"/>
      <c r="B59" s="263"/>
      <c r="C59" s="168" t="s">
        <v>90</v>
      </c>
      <c r="D59" s="103">
        <v>600000</v>
      </c>
      <c r="E59" s="172">
        <v>0</v>
      </c>
      <c r="F59" s="172" t="s">
        <v>159</v>
      </c>
      <c r="G59" s="172">
        <v>500000</v>
      </c>
      <c r="H59" s="172">
        <v>2000000</v>
      </c>
      <c r="I59" s="156">
        <f>SUM(E59:H59)</f>
        <v>2500000</v>
      </c>
      <c r="J59" s="158">
        <f t="shared" si="10"/>
        <v>1900000</v>
      </c>
      <c r="K59" s="236" t="s">
        <v>154</v>
      </c>
      <c r="L59" s="239"/>
    </row>
    <row r="60" spans="1:15" s="8" customFormat="1" ht="27.95" customHeight="1">
      <c r="A60" s="257" t="s">
        <v>128</v>
      </c>
      <c r="B60" s="259" t="s">
        <v>91</v>
      </c>
      <c r="C60" s="260"/>
      <c r="D60" s="113">
        <f t="shared" ref="D60:I60" si="11">D61</f>
        <v>500000</v>
      </c>
      <c r="E60" s="70">
        <f t="shared" si="11"/>
        <v>0</v>
      </c>
      <c r="F60" s="70">
        <f t="shared" si="11"/>
        <v>0</v>
      </c>
      <c r="G60" s="70">
        <f>G61</f>
        <v>0</v>
      </c>
      <c r="H60" s="70">
        <f t="shared" si="11"/>
        <v>1000000</v>
      </c>
      <c r="I60" s="70">
        <f t="shared" si="11"/>
        <v>1000000</v>
      </c>
      <c r="J60" s="70">
        <f t="shared" si="10"/>
        <v>500000</v>
      </c>
      <c r="K60" s="33" t="s">
        <v>153</v>
      </c>
      <c r="L60" s="170"/>
    </row>
    <row r="61" spans="1:15" s="8" customFormat="1" ht="21.95" customHeight="1">
      <c r="A61" s="258"/>
      <c r="B61" s="167" t="s">
        <v>17</v>
      </c>
      <c r="C61" s="167" t="s">
        <v>17</v>
      </c>
      <c r="D61" s="161">
        <v>500000</v>
      </c>
      <c r="E61" s="173">
        <v>0</v>
      </c>
      <c r="F61" s="173"/>
      <c r="G61" s="173"/>
      <c r="H61" s="173">
        <v>1000000</v>
      </c>
      <c r="I61" s="157">
        <f>SUM(E61:H61)</f>
        <v>1000000</v>
      </c>
      <c r="J61" s="157">
        <f t="shared" si="10"/>
        <v>500000</v>
      </c>
      <c r="K61" s="25" t="s">
        <v>17</v>
      </c>
      <c r="L61" s="26"/>
    </row>
    <row r="62" spans="1:15" s="8" customFormat="1" ht="27.95" customHeight="1">
      <c r="A62" s="257" t="s">
        <v>130</v>
      </c>
      <c r="B62" s="256" t="s">
        <v>91</v>
      </c>
      <c r="C62" s="256"/>
      <c r="D62" s="111">
        <f>D63+D64</f>
        <v>50433640</v>
      </c>
      <c r="E62" s="70">
        <f>E63+E64</f>
        <v>0</v>
      </c>
      <c r="F62" s="70">
        <f t="shared" ref="F62:H62" si="12">F63+F64</f>
        <v>4476000</v>
      </c>
      <c r="G62" s="70">
        <f t="shared" si="12"/>
        <v>24140000</v>
      </c>
      <c r="H62" s="70">
        <f t="shared" si="12"/>
        <v>12389000</v>
      </c>
      <c r="I62" s="70">
        <f>SUM(E62:H62)</f>
        <v>41005000</v>
      </c>
      <c r="J62" s="70">
        <f>I62-D62</f>
        <v>-9428640</v>
      </c>
      <c r="K62" s="34"/>
      <c r="L62" s="170"/>
    </row>
    <row r="63" spans="1:15" s="8" customFormat="1" ht="23.1" customHeight="1">
      <c r="A63" s="258"/>
      <c r="B63" s="262" t="s">
        <v>101</v>
      </c>
      <c r="C63" s="153" t="s">
        <v>20</v>
      </c>
      <c r="D63" s="103">
        <v>50083400</v>
      </c>
      <c r="E63" s="172">
        <v>0</v>
      </c>
      <c r="F63" s="177">
        <v>4476000</v>
      </c>
      <c r="G63" s="177">
        <v>24140000</v>
      </c>
      <c r="H63" s="177">
        <v>12389000</v>
      </c>
      <c r="I63" s="156">
        <f t="shared" ref="I63:I64" si="13">SUM(E63:H63)</f>
        <v>41005000</v>
      </c>
      <c r="J63" s="156">
        <f>I63-D63</f>
        <v>-9078400</v>
      </c>
      <c r="K63" s="34"/>
      <c r="L63" s="170"/>
    </row>
    <row r="64" spans="1:15" s="8" customFormat="1" ht="21.95" customHeight="1">
      <c r="A64" s="261"/>
      <c r="B64" s="263"/>
      <c r="C64" s="153" t="s">
        <v>102</v>
      </c>
      <c r="D64" s="161">
        <v>350240</v>
      </c>
      <c r="E64" s="172">
        <v>0</v>
      </c>
      <c r="F64" s="172">
        <v>0</v>
      </c>
      <c r="G64" s="172">
        <v>0</v>
      </c>
      <c r="H64" s="172">
        <v>0</v>
      </c>
      <c r="I64" s="156">
        <f t="shared" si="13"/>
        <v>0</v>
      </c>
      <c r="J64" s="156">
        <f>I64-D64</f>
        <v>-350240</v>
      </c>
      <c r="K64" s="34"/>
      <c r="L64" s="170"/>
    </row>
    <row r="65" spans="1:12" s="8" customFormat="1" ht="27.95" customHeight="1">
      <c r="A65" s="254" t="s">
        <v>129</v>
      </c>
      <c r="B65" s="256" t="s">
        <v>91</v>
      </c>
      <c r="C65" s="256"/>
      <c r="D65" s="111">
        <f>D66+D67</f>
        <v>0</v>
      </c>
      <c r="E65" s="70">
        <v>0</v>
      </c>
      <c r="F65" s="70">
        <v>0</v>
      </c>
      <c r="G65" s="70">
        <v>0</v>
      </c>
      <c r="H65" s="70">
        <f>H66</f>
        <v>0</v>
      </c>
      <c r="I65" s="70">
        <f>I66</f>
        <v>0</v>
      </c>
      <c r="J65" s="70">
        <f>I65-D65</f>
        <v>0</v>
      </c>
      <c r="K65" s="34"/>
      <c r="L65" s="170"/>
    </row>
    <row r="66" spans="1:12" s="8" customFormat="1" ht="30.75" customHeight="1">
      <c r="A66" s="255"/>
      <c r="B66" s="168" t="s">
        <v>104</v>
      </c>
      <c r="C66" s="168" t="s">
        <v>103</v>
      </c>
      <c r="D66" s="114">
        <v>0</v>
      </c>
      <c r="E66" s="156">
        <f>E65</f>
        <v>0</v>
      </c>
      <c r="F66" s="156">
        <v>0</v>
      </c>
      <c r="G66" s="156">
        <v>0</v>
      </c>
      <c r="H66" s="156">
        <v>0</v>
      </c>
      <c r="I66" s="156">
        <f>SUM(E66:H66)</f>
        <v>0</v>
      </c>
      <c r="J66" s="156">
        <f>I66-D66</f>
        <v>0</v>
      </c>
      <c r="K66" s="34" t="s">
        <v>105</v>
      </c>
      <c r="L66" s="170"/>
    </row>
    <row r="67" spans="1:12">
      <c r="D67" s="151"/>
    </row>
    <row r="68" spans="1:12" ht="16.5" hidden="1" customHeight="1">
      <c r="B68" s="19"/>
      <c r="C68" s="20"/>
      <c r="D68" s="152"/>
      <c r="E68" s="19">
        <f>세입!E11</f>
        <v>143881000</v>
      </c>
      <c r="F68" s="19" t="e">
        <f>세입!#REF!+세입!E26+세입!#REF!</f>
        <v>#REF!</v>
      </c>
      <c r="G68" s="19">
        <f>세입!E15+세입!E28</f>
        <v>30968000</v>
      </c>
      <c r="H68" s="19" t="e">
        <f>세입!#REF!+세입!#REF!</f>
        <v>#REF!</v>
      </c>
      <c r="I68" s="19" t="e">
        <f>SUM(E68:H68)</f>
        <v>#REF!</v>
      </c>
      <c r="J68" s="19"/>
      <c r="K68" s="19"/>
    </row>
    <row r="69" spans="1:12" hidden="1">
      <c r="B69" s="19"/>
      <c r="C69" s="20"/>
      <c r="D69" s="19"/>
      <c r="F69" s="19"/>
      <c r="G69" s="19"/>
      <c r="H69" s="19"/>
      <c r="I69" s="19"/>
      <c r="J69" s="19"/>
      <c r="K69" s="19"/>
    </row>
    <row r="70" spans="1:12" s="15" customFormat="1" hidden="1">
      <c r="A70" s="7"/>
      <c r="B70" s="19"/>
      <c r="C70" s="20"/>
      <c r="D70" s="19"/>
      <c r="E70" s="19">
        <f>E68-E5</f>
        <v>0</v>
      </c>
      <c r="F70" s="19" t="e">
        <f>F68-F5</f>
        <v>#REF!</v>
      </c>
      <c r="G70" s="19">
        <f>G68-G5</f>
        <v>328000</v>
      </c>
      <c r="H70" s="19" t="e">
        <f>H68-H5</f>
        <v>#REF!</v>
      </c>
      <c r="I70" s="19" t="e">
        <f>I68-I5</f>
        <v>#REF!</v>
      </c>
      <c r="J70" s="19"/>
      <c r="K70" s="19"/>
    </row>
    <row r="71" spans="1:12" s="15" customFormat="1">
      <c r="A71" s="7"/>
      <c r="B71" s="19"/>
      <c r="C71" s="20"/>
      <c r="D71" s="19"/>
      <c r="E71" s="19"/>
      <c r="F71" s="19"/>
      <c r="G71" s="19"/>
      <c r="H71" s="19"/>
      <c r="I71" s="19"/>
      <c r="J71" s="19"/>
      <c r="K71" s="19"/>
    </row>
  </sheetData>
  <mergeCells count="90">
    <mergeCell ref="J9:J14"/>
    <mergeCell ref="F51:F54"/>
    <mergeCell ref="G51:G54"/>
    <mergeCell ref="H51:H54"/>
    <mergeCell ref="I51:I54"/>
    <mergeCell ref="F9:F14"/>
    <mergeCell ref="G9:G14"/>
    <mergeCell ref="H9:H14"/>
    <mergeCell ref="I9:I14"/>
    <mergeCell ref="D51:D54"/>
    <mergeCell ref="C51:C54"/>
    <mergeCell ref="A47:A59"/>
    <mergeCell ref="B48:B55"/>
    <mergeCell ref="E51:E54"/>
    <mergeCell ref="A6:A24"/>
    <mergeCell ref="A25:A42"/>
    <mergeCell ref="B6:C6"/>
    <mergeCell ref="C9:C14"/>
    <mergeCell ref="D9:D14"/>
    <mergeCell ref="D34:D40"/>
    <mergeCell ref="C15:C16"/>
    <mergeCell ref="D15:D16"/>
    <mergeCell ref="C34:C40"/>
    <mergeCell ref="B7:B20"/>
    <mergeCell ref="B21:B24"/>
    <mergeCell ref="E9:E14"/>
    <mergeCell ref="A65:A66"/>
    <mergeCell ref="B65:C65"/>
    <mergeCell ref="A60:A61"/>
    <mergeCell ref="B60:C60"/>
    <mergeCell ref="A62:A64"/>
    <mergeCell ref="B62:C62"/>
    <mergeCell ref="B63:B64"/>
    <mergeCell ref="A43:A46"/>
    <mergeCell ref="B43:C43"/>
    <mergeCell ref="B56:B59"/>
    <mergeCell ref="B44:B46"/>
    <mergeCell ref="B47:C47"/>
    <mergeCell ref="C17:C20"/>
    <mergeCell ref="D17:D20"/>
    <mergeCell ref="E17:E20"/>
    <mergeCell ref="K57:L57"/>
    <mergeCell ref="K58:L58"/>
    <mergeCell ref="K59:L59"/>
    <mergeCell ref="H34:H40"/>
    <mergeCell ref="I34:I40"/>
    <mergeCell ref="J34:J40"/>
    <mergeCell ref="K49:L49"/>
    <mergeCell ref="K50:L50"/>
    <mergeCell ref="K47:L47"/>
    <mergeCell ref="J51:J54"/>
    <mergeCell ref="K23:L23"/>
    <mergeCell ref="K24:L24"/>
    <mergeCell ref="B25:B42"/>
    <mergeCell ref="C27:C33"/>
    <mergeCell ref="D27:D33"/>
    <mergeCell ref="E27:E33"/>
    <mergeCell ref="F27:F33"/>
    <mergeCell ref="G27:G33"/>
    <mergeCell ref="H27:H33"/>
    <mergeCell ref="I27:I33"/>
    <mergeCell ref="J27:J33"/>
    <mergeCell ref="E34:E40"/>
    <mergeCell ref="F34:F40"/>
    <mergeCell ref="G34:G40"/>
    <mergeCell ref="L15:L16"/>
    <mergeCell ref="F17:F20"/>
    <mergeCell ref="G17:G20"/>
    <mergeCell ref="H17:H20"/>
    <mergeCell ref="I17:I20"/>
    <mergeCell ref="J17:J20"/>
    <mergeCell ref="K19:L19"/>
    <mergeCell ref="K20:L20"/>
    <mergeCell ref="J15:J16"/>
    <mergeCell ref="N42:N44"/>
    <mergeCell ref="A5:C5"/>
    <mergeCell ref="A1:L1"/>
    <mergeCell ref="A2:D2"/>
    <mergeCell ref="J2:L2"/>
    <mergeCell ref="A3:C3"/>
    <mergeCell ref="D3:D4"/>
    <mergeCell ref="E3:I3"/>
    <mergeCell ref="J3:J4"/>
    <mergeCell ref="K3:L4"/>
    <mergeCell ref="E15:E16"/>
    <mergeCell ref="F15:F16"/>
    <mergeCell ref="G15:G16"/>
    <mergeCell ref="H15:H16"/>
    <mergeCell ref="I15:I16"/>
    <mergeCell ref="K15:K16"/>
  </mergeCells>
  <phoneticPr fontId="5" type="noConversion"/>
  <printOptions horizontalCentered="1"/>
  <pageMargins left="0.96" right="0.19685039370078741" top="0.51181102362204722" bottom="0.35433070866141736" header="0.39370078740157483" footer="0.31496062992125984"/>
  <pageSetup paperSize="9" scale="8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C24" sqref="C24"/>
    </sheetView>
  </sheetViews>
  <sheetFormatPr defaultRowHeight="16.5"/>
  <cols>
    <col min="1" max="1" width="10.109375" style="1" customWidth="1"/>
    <col min="2" max="2" width="11" style="1" customWidth="1"/>
    <col min="3" max="3" width="19.77734375" style="1" customWidth="1"/>
    <col min="4" max="4" width="14.21875" style="1" customWidth="1"/>
    <col min="5" max="5" width="61.88671875" style="1" customWidth="1"/>
    <col min="6" max="244" width="8.88671875" style="1"/>
    <col min="245" max="245" width="10.109375" style="1" customWidth="1"/>
    <col min="246" max="246" width="11" style="1" customWidth="1"/>
    <col min="247" max="247" width="18.77734375" style="1" customWidth="1"/>
    <col min="248" max="248" width="14.21875" style="1" customWidth="1"/>
    <col min="249" max="249" width="58.21875" style="1" customWidth="1"/>
    <col min="250" max="500" width="8.88671875" style="1"/>
    <col min="501" max="501" width="10.109375" style="1" customWidth="1"/>
    <col min="502" max="502" width="11" style="1" customWidth="1"/>
    <col min="503" max="503" width="18.77734375" style="1" customWidth="1"/>
    <col min="504" max="504" width="14.21875" style="1" customWidth="1"/>
    <col min="505" max="505" width="58.21875" style="1" customWidth="1"/>
    <col min="506" max="756" width="8.88671875" style="1"/>
    <col min="757" max="757" width="10.109375" style="1" customWidth="1"/>
    <col min="758" max="758" width="11" style="1" customWidth="1"/>
    <col min="759" max="759" width="18.77734375" style="1" customWidth="1"/>
    <col min="760" max="760" width="14.21875" style="1" customWidth="1"/>
    <col min="761" max="761" width="58.21875" style="1" customWidth="1"/>
    <col min="762" max="1012" width="8.88671875" style="1"/>
    <col min="1013" max="1013" width="10.109375" style="1" customWidth="1"/>
    <col min="1014" max="1014" width="11" style="1" customWidth="1"/>
    <col min="1015" max="1015" width="18.77734375" style="1" customWidth="1"/>
    <col min="1016" max="1016" width="14.21875" style="1" customWidth="1"/>
    <col min="1017" max="1017" width="58.21875" style="1" customWidth="1"/>
    <col min="1018" max="1268" width="8.88671875" style="1"/>
    <col min="1269" max="1269" width="10.109375" style="1" customWidth="1"/>
    <col min="1270" max="1270" width="11" style="1" customWidth="1"/>
    <col min="1271" max="1271" width="18.77734375" style="1" customWidth="1"/>
    <col min="1272" max="1272" width="14.21875" style="1" customWidth="1"/>
    <col min="1273" max="1273" width="58.21875" style="1" customWidth="1"/>
    <col min="1274" max="1524" width="8.88671875" style="1"/>
    <col min="1525" max="1525" width="10.109375" style="1" customWidth="1"/>
    <col min="1526" max="1526" width="11" style="1" customWidth="1"/>
    <col min="1527" max="1527" width="18.77734375" style="1" customWidth="1"/>
    <col min="1528" max="1528" width="14.21875" style="1" customWidth="1"/>
    <col min="1529" max="1529" width="58.21875" style="1" customWidth="1"/>
    <col min="1530" max="1780" width="8.88671875" style="1"/>
    <col min="1781" max="1781" width="10.109375" style="1" customWidth="1"/>
    <col min="1782" max="1782" width="11" style="1" customWidth="1"/>
    <col min="1783" max="1783" width="18.77734375" style="1" customWidth="1"/>
    <col min="1784" max="1784" width="14.21875" style="1" customWidth="1"/>
    <col min="1785" max="1785" width="58.21875" style="1" customWidth="1"/>
    <col min="1786" max="2036" width="8.88671875" style="1"/>
    <col min="2037" max="2037" width="10.109375" style="1" customWidth="1"/>
    <col min="2038" max="2038" width="11" style="1" customWidth="1"/>
    <col min="2039" max="2039" width="18.77734375" style="1" customWidth="1"/>
    <col min="2040" max="2040" width="14.21875" style="1" customWidth="1"/>
    <col min="2041" max="2041" width="58.21875" style="1" customWidth="1"/>
    <col min="2042" max="2292" width="8.88671875" style="1"/>
    <col min="2293" max="2293" width="10.109375" style="1" customWidth="1"/>
    <col min="2294" max="2294" width="11" style="1" customWidth="1"/>
    <col min="2295" max="2295" width="18.77734375" style="1" customWidth="1"/>
    <col min="2296" max="2296" width="14.21875" style="1" customWidth="1"/>
    <col min="2297" max="2297" width="58.21875" style="1" customWidth="1"/>
    <col min="2298" max="2548" width="8.88671875" style="1"/>
    <col min="2549" max="2549" width="10.109375" style="1" customWidth="1"/>
    <col min="2550" max="2550" width="11" style="1" customWidth="1"/>
    <col min="2551" max="2551" width="18.77734375" style="1" customWidth="1"/>
    <col min="2552" max="2552" width="14.21875" style="1" customWidth="1"/>
    <col min="2553" max="2553" width="58.21875" style="1" customWidth="1"/>
    <col min="2554" max="2804" width="8.88671875" style="1"/>
    <col min="2805" max="2805" width="10.109375" style="1" customWidth="1"/>
    <col min="2806" max="2806" width="11" style="1" customWidth="1"/>
    <col min="2807" max="2807" width="18.77734375" style="1" customWidth="1"/>
    <col min="2808" max="2808" width="14.21875" style="1" customWidth="1"/>
    <col min="2809" max="2809" width="58.21875" style="1" customWidth="1"/>
    <col min="2810" max="3060" width="8.88671875" style="1"/>
    <col min="3061" max="3061" width="10.109375" style="1" customWidth="1"/>
    <col min="3062" max="3062" width="11" style="1" customWidth="1"/>
    <col min="3063" max="3063" width="18.77734375" style="1" customWidth="1"/>
    <col min="3064" max="3064" width="14.21875" style="1" customWidth="1"/>
    <col min="3065" max="3065" width="58.21875" style="1" customWidth="1"/>
    <col min="3066" max="3316" width="8.88671875" style="1"/>
    <col min="3317" max="3317" width="10.109375" style="1" customWidth="1"/>
    <col min="3318" max="3318" width="11" style="1" customWidth="1"/>
    <col min="3319" max="3319" width="18.77734375" style="1" customWidth="1"/>
    <col min="3320" max="3320" width="14.21875" style="1" customWidth="1"/>
    <col min="3321" max="3321" width="58.21875" style="1" customWidth="1"/>
    <col min="3322" max="3572" width="8.88671875" style="1"/>
    <col min="3573" max="3573" width="10.109375" style="1" customWidth="1"/>
    <col min="3574" max="3574" width="11" style="1" customWidth="1"/>
    <col min="3575" max="3575" width="18.77734375" style="1" customWidth="1"/>
    <col min="3576" max="3576" width="14.21875" style="1" customWidth="1"/>
    <col min="3577" max="3577" width="58.21875" style="1" customWidth="1"/>
    <col min="3578" max="3828" width="8.88671875" style="1"/>
    <col min="3829" max="3829" width="10.109375" style="1" customWidth="1"/>
    <col min="3830" max="3830" width="11" style="1" customWidth="1"/>
    <col min="3831" max="3831" width="18.77734375" style="1" customWidth="1"/>
    <col min="3832" max="3832" width="14.21875" style="1" customWidth="1"/>
    <col min="3833" max="3833" width="58.21875" style="1" customWidth="1"/>
    <col min="3834" max="4084" width="8.88671875" style="1"/>
    <col min="4085" max="4085" width="10.109375" style="1" customWidth="1"/>
    <col min="4086" max="4086" width="11" style="1" customWidth="1"/>
    <col min="4087" max="4087" width="18.77734375" style="1" customWidth="1"/>
    <col min="4088" max="4088" width="14.21875" style="1" customWidth="1"/>
    <col min="4089" max="4089" width="58.21875" style="1" customWidth="1"/>
    <col min="4090" max="4340" width="8.88671875" style="1"/>
    <col min="4341" max="4341" width="10.109375" style="1" customWidth="1"/>
    <col min="4342" max="4342" width="11" style="1" customWidth="1"/>
    <col min="4343" max="4343" width="18.77734375" style="1" customWidth="1"/>
    <col min="4344" max="4344" width="14.21875" style="1" customWidth="1"/>
    <col min="4345" max="4345" width="58.21875" style="1" customWidth="1"/>
    <col min="4346" max="4596" width="8.88671875" style="1"/>
    <col min="4597" max="4597" width="10.109375" style="1" customWidth="1"/>
    <col min="4598" max="4598" width="11" style="1" customWidth="1"/>
    <col min="4599" max="4599" width="18.77734375" style="1" customWidth="1"/>
    <col min="4600" max="4600" width="14.21875" style="1" customWidth="1"/>
    <col min="4601" max="4601" width="58.21875" style="1" customWidth="1"/>
    <col min="4602" max="4852" width="8.88671875" style="1"/>
    <col min="4853" max="4853" width="10.109375" style="1" customWidth="1"/>
    <col min="4854" max="4854" width="11" style="1" customWidth="1"/>
    <col min="4855" max="4855" width="18.77734375" style="1" customWidth="1"/>
    <col min="4856" max="4856" width="14.21875" style="1" customWidth="1"/>
    <col min="4857" max="4857" width="58.21875" style="1" customWidth="1"/>
    <col min="4858" max="5108" width="8.88671875" style="1"/>
    <col min="5109" max="5109" width="10.109375" style="1" customWidth="1"/>
    <col min="5110" max="5110" width="11" style="1" customWidth="1"/>
    <col min="5111" max="5111" width="18.77734375" style="1" customWidth="1"/>
    <col min="5112" max="5112" width="14.21875" style="1" customWidth="1"/>
    <col min="5113" max="5113" width="58.21875" style="1" customWidth="1"/>
    <col min="5114" max="5364" width="8.88671875" style="1"/>
    <col min="5365" max="5365" width="10.109375" style="1" customWidth="1"/>
    <col min="5366" max="5366" width="11" style="1" customWidth="1"/>
    <col min="5367" max="5367" width="18.77734375" style="1" customWidth="1"/>
    <col min="5368" max="5368" width="14.21875" style="1" customWidth="1"/>
    <col min="5369" max="5369" width="58.21875" style="1" customWidth="1"/>
    <col min="5370" max="5620" width="8.88671875" style="1"/>
    <col min="5621" max="5621" width="10.109375" style="1" customWidth="1"/>
    <col min="5622" max="5622" width="11" style="1" customWidth="1"/>
    <col min="5623" max="5623" width="18.77734375" style="1" customWidth="1"/>
    <col min="5624" max="5624" width="14.21875" style="1" customWidth="1"/>
    <col min="5625" max="5625" width="58.21875" style="1" customWidth="1"/>
    <col min="5626" max="5876" width="8.88671875" style="1"/>
    <col min="5877" max="5877" width="10.109375" style="1" customWidth="1"/>
    <col min="5878" max="5878" width="11" style="1" customWidth="1"/>
    <col min="5879" max="5879" width="18.77734375" style="1" customWidth="1"/>
    <col min="5880" max="5880" width="14.21875" style="1" customWidth="1"/>
    <col min="5881" max="5881" width="58.21875" style="1" customWidth="1"/>
    <col min="5882" max="6132" width="8.88671875" style="1"/>
    <col min="6133" max="6133" width="10.109375" style="1" customWidth="1"/>
    <col min="6134" max="6134" width="11" style="1" customWidth="1"/>
    <col min="6135" max="6135" width="18.77734375" style="1" customWidth="1"/>
    <col min="6136" max="6136" width="14.21875" style="1" customWidth="1"/>
    <col min="6137" max="6137" width="58.21875" style="1" customWidth="1"/>
    <col min="6138" max="6388" width="8.88671875" style="1"/>
    <col min="6389" max="6389" width="10.109375" style="1" customWidth="1"/>
    <col min="6390" max="6390" width="11" style="1" customWidth="1"/>
    <col min="6391" max="6391" width="18.77734375" style="1" customWidth="1"/>
    <col min="6392" max="6392" width="14.21875" style="1" customWidth="1"/>
    <col min="6393" max="6393" width="58.21875" style="1" customWidth="1"/>
    <col min="6394" max="6644" width="8.88671875" style="1"/>
    <col min="6645" max="6645" width="10.109375" style="1" customWidth="1"/>
    <col min="6646" max="6646" width="11" style="1" customWidth="1"/>
    <col min="6647" max="6647" width="18.77734375" style="1" customWidth="1"/>
    <col min="6648" max="6648" width="14.21875" style="1" customWidth="1"/>
    <col min="6649" max="6649" width="58.21875" style="1" customWidth="1"/>
    <col min="6650" max="6900" width="8.88671875" style="1"/>
    <col min="6901" max="6901" width="10.109375" style="1" customWidth="1"/>
    <col min="6902" max="6902" width="11" style="1" customWidth="1"/>
    <col min="6903" max="6903" width="18.77734375" style="1" customWidth="1"/>
    <col min="6904" max="6904" width="14.21875" style="1" customWidth="1"/>
    <col min="6905" max="6905" width="58.21875" style="1" customWidth="1"/>
    <col min="6906" max="7156" width="8.88671875" style="1"/>
    <col min="7157" max="7157" width="10.109375" style="1" customWidth="1"/>
    <col min="7158" max="7158" width="11" style="1" customWidth="1"/>
    <col min="7159" max="7159" width="18.77734375" style="1" customWidth="1"/>
    <col min="7160" max="7160" width="14.21875" style="1" customWidth="1"/>
    <col min="7161" max="7161" width="58.21875" style="1" customWidth="1"/>
    <col min="7162" max="7412" width="8.88671875" style="1"/>
    <col min="7413" max="7413" width="10.109375" style="1" customWidth="1"/>
    <col min="7414" max="7414" width="11" style="1" customWidth="1"/>
    <col min="7415" max="7415" width="18.77734375" style="1" customWidth="1"/>
    <col min="7416" max="7416" width="14.21875" style="1" customWidth="1"/>
    <col min="7417" max="7417" width="58.21875" style="1" customWidth="1"/>
    <col min="7418" max="7668" width="8.88671875" style="1"/>
    <col min="7669" max="7669" width="10.109375" style="1" customWidth="1"/>
    <col min="7670" max="7670" width="11" style="1" customWidth="1"/>
    <col min="7671" max="7671" width="18.77734375" style="1" customWidth="1"/>
    <col min="7672" max="7672" width="14.21875" style="1" customWidth="1"/>
    <col min="7673" max="7673" width="58.21875" style="1" customWidth="1"/>
    <col min="7674" max="7924" width="8.88671875" style="1"/>
    <col min="7925" max="7925" width="10.109375" style="1" customWidth="1"/>
    <col min="7926" max="7926" width="11" style="1" customWidth="1"/>
    <col min="7927" max="7927" width="18.77734375" style="1" customWidth="1"/>
    <col min="7928" max="7928" width="14.21875" style="1" customWidth="1"/>
    <col min="7929" max="7929" width="58.21875" style="1" customWidth="1"/>
    <col min="7930" max="8180" width="8.88671875" style="1"/>
    <col min="8181" max="8181" width="10.109375" style="1" customWidth="1"/>
    <col min="8182" max="8182" width="11" style="1" customWidth="1"/>
    <col min="8183" max="8183" width="18.77734375" style="1" customWidth="1"/>
    <col min="8184" max="8184" width="14.21875" style="1" customWidth="1"/>
    <col min="8185" max="8185" width="58.21875" style="1" customWidth="1"/>
    <col min="8186" max="8436" width="8.88671875" style="1"/>
    <col min="8437" max="8437" width="10.109375" style="1" customWidth="1"/>
    <col min="8438" max="8438" width="11" style="1" customWidth="1"/>
    <col min="8439" max="8439" width="18.77734375" style="1" customWidth="1"/>
    <col min="8440" max="8440" width="14.21875" style="1" customWidth="1"/>
    <col min="8441" max="8441" width="58.21875" style="1" customWidth="1"/>
    <col min="8442" max="8692" width="8.88671875" style="1"/>
    <col min="8693" max="8693" width="10.109375" style="1" customWidth="1"/>
    <col min="8694" max="8694" width="11" style="1" customWidth="1"/>
    <col min="8695" max="8695" width="18.77734375" style="1" customWidth="1"/>
    <col min="8696" max="8696" width="14.21875" style="1" customWidth="1"/>
    <col min="8697" max="8697" width="58.21875" style="1" customWidth="1"/>
    <col min="8698" max="8948" width="8.88671875" style="1"/>
    <col min="8949" max="8949" width="10.109375" style="1" customWidth="1"/>
    <col min="8950" max="8950" width="11" style="1" customWidth="1"/>
    <col min="8951" max="8951" width="18.77734375" style="1" customWidth="1"/>
    <col min="8952" max="8952" width="14.21875" style="1" customWidth="1"/>
    <col min="8953" max="8953" width="58.21875" style="1" customWidth="1"/>
    <col min="8954" max="9204" width="8.88671875" style="1"/>
    <col min="9205" max="9205" width="10.109375" style="1" customWidth="1"/>
    <col min="9206" max="9206" width="11" style="1" customWidth="1"/>
    <col min="9207" max="9207" width="18.77734375" style="1" customWidth="1"/>
    <col min="9208" max="9208" width="14.21875" style="1" customWidth="1"/>
    <col min="9209" max="9209" width="58.21875" style="1" customWidth="1"/>
    <col min="9210" max="9460" width="8.88671875" style="1"/>
    <col min="9461" max="9461" width="10.109375" style="1" customWidth="1"/>
    <col min="9462" max="9462" width="11" style="1" customWidth="1"/>
    <col min="9463" max="9463" width="18.77734375" style="1" customWidth="1"/>
    <col min="9464" max="9464" width="14.21875" style="1" customWidth="1"/>
    <col min="9465" max="9465" width="58.21875" style="1" customWidth="1"/>
    <col min="9466" max="9716" width="8.88671875" style="1"/>
    <col min="9717" max="9717" width="10.109375" style="1" customWidth="1"/>
    <col min="9718" max="9718" width="11" style="1" customWidth="1"/>
    <col min="9719" max="9719" width="18.77734375" style="1" customWidth="1"/>
    <col min="9720" max="9720" width="14.21875" style="1" customWidth="1"/>
    <col min="9721" max="9721" width="58.21875" style="1" customWidth="1"/>
    <col min="9722" max="9972" width="8.88671875" style="1"/>
    <col min="9973" max="9973" width="10.109375" style="1" customWidth="1"/>
    <col min="9974" max="9974" width="11" style="1" customWidth="1"/>
    <col min="9975" max="9975" width="18.77734375" style="1" customWidth="1"/>
    <col min="9976" max="9976" width="14.21875" style="1" customWidth="1"/>
    <col min="9977" max="9977" width="58.21875" style="1" customWidth="1"/>
    <col min="9978" max="10228" width="8.88671875" style="1"/>
    <col min="10229" max="10229" width="10.109375" style="1" customWidth="1"/>
    <col min="10230" max="10230" width="11" style="1" customWidth="1"/>
    <col min="10231" max="10231" width="18.77734375" style="1" customWidth="1"/>
    <col min="10232" max="10232" width="14.21875" style="1" customWidth="1"/>
    <col min="10233" max="10233" width="58.21875" style="1" customWidth="1"/>
    <col min="10234" max="10484" width="8.88671875" style="1"/>
    <col min="10485" max="10485" width="10.109375" style="1" customWidth="1"/>
    <col min="10486" max="10486" width="11" style="1" customWidth="1"/>
    <col min="10487" max="10487" width="18.77734375" style="1" customWidth="1"/>
    <col min="10488" max="10488" width="14.21875" style="1" customWidth="1"/>
    <col min="10489" max="10489" width="58.21875" style="1" customWidth="1"/>
    <col min="10490" max="10740" width="8.88671875" style="1"/>
    <col min="10741" max="10741" width="10.109375" style="1" customWidth="1"/>
    <col min="10742" max="10742" width="11" style="1" customWidth="1"/>
    <col min="10743" max="10743" width="18.77734375" style="1" customWidth="1"/>
    <col min="10744" max="10744" width="14.21875" style="1" customWidth="1"/>
    <col min="10745" max="10745" width="58.21875" style="1" customWidth="1"/>
    <col min="10746" max="10996" width="8.88671875" style="1"/>
    <col min="10997" max="10997" width="10.109375" style="1" customWidth="1"/>
    <col min="10998" max="10998" width="11" style="1" customWidth="1"/>
    <col min="10999" max="10999" width="18.77734375" style="1" customWidth="1"/>
    <col min="11000" max="11000" width="14.21875" style="1" customWidth="1"/>
    <col min="11001" max="11001" width="58.21875" style="1" customWidth="1"/>
    <col min="11002" max="11252" width="8.88671875" style="1"/>
    <col min="11253" max="11253" width="10.109375" style="1" customWidth="1"/>
    <col min="11254" max="11254" width="11" style="1" customWidth="1"/>
    <col min="11255" max="11255" width="18.77734375" style="1" customWidth="1"/>
    <col min="11256" max="11256" width="14.21875" style="1" customWidth="1"/>
    <col min="11257" max="11257" width="58.21875" style="1" customWidth="1"/>
    <col min="11258" max="11508" width="8.88671875" style="1"/>
    <col min="11509" max="11509" width="10.109375" style="1" customWidth="1"/>
    <col min="11510" max="11510" width="11" style="1" customWidth="1"/>
    <col min="11511" max="11511" width="18.77734375" style="1" customWidth="1"/>
    <col min="11512" max="11512" width="14.21875" style="1" customWidth="1"/>
    <col min="11513" max="11513" width="58.21875" style="1" customWidth="1"/>
    <col min="11514" max="11764" width="8.88671875" style="1"/>
    <col min="11765" max="11765" width="10.109375" style="1" customWidth="1"/>
    <col min="11766" max="11766" width="11" style="1" customWidth="1"/>
    <col min="11767" max="11767" width="18.77734375" style="1" customWidth="1"/>
    <col min="11768" max="11768" width="14.21875" style="1" customWidth="1"/>
    <col min="11769" max="11769" width="58.21875" style="1" customWidth="1"/>
    <col min="11770" max="12020" width="8.88671875" style="1"/>
    <col min="12021" max="12021" width="10.109375" style="1" customWidth="1"/>
    <col min="12022" max="12022" width="11" style="1" customWidth="1"/>
    <col min="12023" max="12023" width="18.77734375" style="1" customWidth="1"/>
    <col min="12024" max="12024" width="14.21875" style="1" customWidth="1"/>
    <col min="12025" max="12025" width="58.21875" style="1" customWidth="1"/>
    <col min="12026" max="12276" width="8.88671875" style="1"/>
    <col min="12277" max="12277" width="10.109375" style="1" customWidth="1"/>
    <col min="12278" max="12278" width="11" style="1" customWidth="1"/>
    <col min="12279" max="12279" width="18.77734375" style="1" customWidth="1"/>
    <col min="12280" max="12280" width="14.21875" style="1" customWidth="1"/>
    <col min="12281" max="12281" width="58.21875" style="1" customWidth="1"/>
    <col min="12282" max="12532" width="8.88671875" style="1"/>
    <col min="12533" max="12533" width="10.109375" style="1" customWidth="1"/>
    <col min="12534" max="12534" width="11" style="1" customWidth="1"/>
    <col min="12535" max="12535" width="18.77734375" style="1" customWidth="1"/>
    <col min="12536" max="12536" width="14.21875" style="1" customWidth="1"/>
    <col min="12537" max="12537" width="58.21875" style="1" customWidth="1"/>
    <col min="12538" max="12788" width="8.88671875" style="1"/>
    <col min="12789" max="12789" width="10.109375" style="1" customWidth="1"/>
    <col min="12790" max="12790" width="11" style="1" customWidth="1"/>
    <col min="12791" max="12791" width="18.77734375" style="1" customWidth="1"/>
    <col min="12792" max="12792" width="14.21875" style="1" customWidth="1"/>
    <col min="12793" max="12793" width="58.21875" style="1" customWidth="1"/>
    <col min="12794" max="13044" width="8.88671875" style="1"/>
    <col min="13045" max="13045" width="10.109375" style="1" customWidth="1"/>
    <col min="13046" max="13046" width="11" style="1" customWidth="1"/>
    <col min="13047" max="13047" width="18.77734375" style="1" customWidth="1"/>
    <col min="13048" max="13048" width="14.21875" style="1" customWidth="1"/>
    <col min="13049" max="13049" width="58.21875" style="1" customWidth="1"/>
    <col min="13050" max="13300" width="8.88671875" style="1"/>
    <col min="13301" max="13301" width="10.109375" style="1" customWidth="1"/>
    <col min="13302" max="13302" width="11" style="1" customWidth="1"/>
    <col min="13303" max="13303" width="18.77734375" style="1" customWidth="1"/>
    <col min="13304" max="13304" width="14.21875" style="1" customWidth="1"/>
    <col min="13305" max="13305" width="58.21875" style="1" customWidth="1"/>
    <col min="13306" max="13556" width="8.88671875" style="1"/>
    <col min="13557" max="13557" width="10.109375" style="1" customWidth="1"/>
    <col min="13558" max="13558" width="11" style="1" customWidth="1"/>
    <col min="13559" max="13559" width="18.77734375" style="1" customWidth="1"/>
    <col min="13560" max="13560" width="14.21875" style="1" customWidth="1"/>
    <col min="13561" max="13561" width="58.21875" style="1" customWidth="1"/>
    <col min="13562" max="13812" width="8.88671875" style="1"/>
    <col min="13813" max="13813" width="10.109375" style="1" customWidth="1"/>
    <col min="13814" max="13814" width="11" style="1" customWidth="1"/>
    <col min="13815" max="13815" width="18.77734375" style="1" customWidth="1"/>
    <col min="13816" max="13816" width="14.21875" style="1" customWidth="1"/>
    <col min="13817" max="13817" width="58.21875" style="1" customWidth="1"/>
    <col min="13818" max="14068" width="8.88671875" style="1"/>
    <col min="14069" max="14069" width="10.109375" style="1" customWidth="1"/>
    <col min="14070" max="14070" width="11" style="1" customWidth="1"/>
    <col min="14071" max="14071" width="18.77734375" style="1" customWidth="1"/>
    <col min="14072" max="14072" width="14.21875" style="1" customWidth="1"/>
    <col min="14073" max="14073" width="58.21875" style="1" customWidth="1"/>
    <col min="14074" max="14324" width="8.88671875" style="1"/>
    <col min="14325" max="14325" width="10.109375" style="1" customWidth="1"/>
    <col min="14326" max="14326" width="11" style="1" customWidth="1"/>
    <col min="14327" max="14327" width="18.77734375" style="1" customWidth="1"/>
    <col min="14328" max="14328" width="14.21875" style="1" customWidth="1"/>
    <col min="14329" max="14329" width="58.21875" style="1" customWidth="1"/>
    <col min="14330" max="14580" width="8.88671875" style="1"/>
    <col min="14581" max="14581" width="10.109375" style="1" customWidth="1"/>
    <col min="14582" max="14582" width="11" style="1" customWidth="1"/>
    <col min="14583" max="14583" width="18.77734375" style="1" customWidth="1"/>
    <col min="14584" max="14584" width="14.21875" style="1" customWidth="1"/>
    <col min="14585" max="14585" width="58.21875" style="1" customWidth="1"/>
    <col min="14586" max="14836" width="8.88671875" style="1"/>
    <col min="14837" max="14837" width="10.109375" style="1" customWidth="1"/>
    <col min="14838" max="14838" width="11" style="1" customWidth="1"/>
    <col min="14839" max="14839" width="18.77734375" style="1" customWidth="1"/>
    <col min="14840" max="14840" width="14.21875" style="1" customWidth="1"/>
    <col min="14841" max="14841" width="58.21875" style="1" customWidth="1"/>
    <col min="14842" max="15092" width="8.88671875" style="1"/>
    <col min="15093" max="15093" width="10.109375" style="1" customWidth="1"/>
    <col min="15094" max="15094" width="11" style="1" customWidth="1"/>
    <col min="15095" max="15095" width="18.77734375" style="1" customWidth="1"/>
    <col min="15096" max="15096" width="14.21875" style="1" customWidth="1"/>
    <col min="15097" max="15097" width="58.21875" style="1" customWidth="1"/>
    <col min="15098" max="15348" width="8.88671875" style="1"/>
    <col min="15349" max="15349" width="10.109375" style="1" customWidth="1"/>
    <col min="15350" max="15350" width="11" style="1" customWidth="1"/>
    <col min="15351" max="15351" width="18.77734375" style="1" customWidth="1"/>
    <col min="15352" max="15352" width="14.21875" style="1" customWidth="1"/>
    <col min="15353" max="15353" width="58.21875" style="1" customWidth="1"/>
    <col min="15354" max="15604" width="8.88671875" style="1"/>
    <col min="15605" max="15605" width="10.109375" style="1" customWidth="1"/>
    <col min="15606" max="15606" width="11" style="1" customWidth="1"/>
    <col min="15607" max="15607" width="18.77734375" style="1" customWidth="1"/>
    <col min="15608" max="15608" width="14.21875" style="1" customWidth="1"/>
    <col min="15609" max="15609" width="58.21875" style="1" customWidth="1"/>
    <col min="15610" max="15860" width="8.88671875" style="1"/>
    <col min="15861" max="15861" width="10.109375" style="1" customWidth="1"/>
    <col min="15862" max="15862" width="11" style="1" customWidth="1"/>
    <col min="15863" max="15863" width="18.77734375" style="1" customWidth="1"/>
    <col min="15864" max="15864" width="14.21875" style="1" customWidth="1"/>
    <col min="15865" max="15865" width="58.21875" style="1" customWidth="1"/>
    <col min="15866" max="16116" width="8.88671875" style="1"/>
    <col min="16117" max="16117" width="10.109375" style="1" customWidth="1"/>
    <col min="16118" max="16118" width="11" style="1" customWidth="1"/>
    <col min="16119" max="16119" width="18.77734375" style="1" customWidth="1"/>
    <col min="16120" max="16120" width="14.21875" style="1" customWidth="1"/>
    <col min="16121" max="16121" width="58.21875" style="1" customWidth="1"/>
    <col min="16122" max="16384" width="8.88671875" style="1"/>
  </cols>
  <sheetData>
    <row r="1" spans="1:5" ht="40.5" customHeight="1">
      <c r="A1" s="217" t="s">
        <v>202</v>
      </c>
      <c r="B1" s="217"/>
      <c r="C1" s="217"/>
      <c r="D1" s="217"/>
      <c r="E1" s="217"/>
    </row>
    <row r="2" spans="1:5" ht="23.25" customHeight="1">
      <c r="A2" s="283" t="s">
        <v>0</v>
      </c>
      <c r="B2" s="283"/>
      <c r="C2" s="283"/>
      <c r="D2" s="283"/>
      <c r="E2" s="60" t="s">
        <v>26</v>
      </c>
    </row>
    <row r="3" spans="1:5" ht="22.5" customHeight="1">
      <c r="A3" s="284" t="s">
        <v>92</v>
      </c>
      <c r="B3" s="284"/>
      <c r="C3" s="284"/>
      <c r="D3" s="284" t="s">
        <v>93</v>
      </c>
      <c r="E3" s="284" t="s">
        <v>94</v>
      </c>
    </row>
    <row r="4" spans="1:5" ht="21.75" customHeight="1" thickBot="1">
      <c r="A4" s="138" t="s">
        <v>32</v>
      </c>
      <c r="B4" s="138" t="s">
        <v>33</v>
      </c>
      <c r="C4" s="138" t="s">
        <v>95</v>
      </c>
      <c r="D4" s="285"/>
      <c r="E4" s="285"/>
    </row>
    <row r="5" spans="1:5" ht="30.75" customHeight="1" thickTop="1" thickBot="1">
      <c r="A5" s="286" t="s">
        <v>5</v>
      </c>
      <c r="B5" s="287"/>
      <c r="C5" s="288"/>
      <c r="D5" s="83">
        <f>SUM(D6+D11)</f>
        <v>143881000</v>
      </c>
      <c r="E5" s="84"/>
    </row>
    <row r="6" spans="1:5" ht="24.75" customHeight="1" thickTop="1">
      <c r="A6" s="289" t="s">
        <v>147</v>
      </c>
      <c r="B6" s="290" t="s">
        <v>137</v>
      </c>
      <c r="C6" s="291"/>
      <c r="D6" s="85">
        <f>SUM(D7:D10)</f>
        <v>37567000</v>
      </c>
      <c r="E6" s="86"/>
    </row>
    <row r="7" spans="1:5" ht="21" customHeight="1">
      <c r="A7" s="271"/>
      <c r="B7" s="269" t="s">
        <v>172</v>
      </c>
      <c r="C7" s="135" t="s">
        <v>139</v>
      </c>
      <c r="D7" s="71">
        <v>35914000</v>
      </c>
      <c r="E7" s="105" t="s">
        <v>203</v>
      </c>
    </row>
    <row r="8" spans="1:5" ht="21" customHeight="1">
      <c r="A8" s="271"/>
      <c r="B8" s="268"/>
      <c r="C8" s="135" t="s">
        <v>140</v>
      </c>
      <c r="D8" s="137">
        <v>420000</v>
      </c>
      <c r="E8" s="106" t="s">
        <v>209</v>
      </c>
    </row>
    <row r="9" spans="1:5" ht="21" customHeight="1">
      <c r="A9" s="271"/>
      <c r="B9" s="268"/>
      <c r="C9" s="135" t="s">
        <v>141</v>
      </c>
      <c r="D9" s="137">
        <v>858000</v>
      </c>
      <c r="E9" s="78" t="s">
        <v>204</v>
      </c>
    </row>
    <row r="10" spans="1:5" ht="21" customHeight="1">
      <c r="A10" s="271"/>
      <c r="B10" s="263"/>
      <c r="C10" s="135" t="s">
        <v>142</v>
      </c>
      <c r="D10" s="3">
        <v>375000</v>
      </c>
      <c r="E10" s="106" t="s">
        <v>185</v>
      </c>
    </row>
    <row r="11" spans="1:5" ht="23.25" customHeight="1">
      <c r="A11" s="271"/>
      <c r="B11" s="259" t="s">
        <v>137</v>
      </c>
      <c r="C11" s="260"/>
      <c r="D11" s="70">
        <f>D12+D17+D19+D21+D25</f>
        <v>106314000</v>
      </c>
      <c r="E11" s="106"/>
    </row>
    <row r="12" spans="1:5" ht="24" customHeight="1">
      <c r="A12" s="271"/>
      <c r="B12" s="269" t="s">
        <v>173</v>
      </c>
      <c r="C12" s="127" t="s">
        <v>176</v>
      </c>
      <c r="D12" s="128">
        <f>SUM(D13:D16)</f>
        <v>37567000</v>
      </c>
      <c r="E12" s="106"/>
    </row>
    <row r="13" spans="1:5" ht="21" customHeight="1">
      <c r="A13" s="271"/>
      <c r="B13" s="268"/>
      <c r="C13" s="135" t="s">
        <v>139</v>
      </c>
      <c r="D13" s="71">
        <v>35914000</v>
      </c>
      <c r="E13" s="105" t="s">
        <v>203</v>
      </c>
    </row>
    <row r="14" spans="1:5" ht="21" customHeight="1">
      <c r="A14" s="271"/>
      <c r="B14" s="268"/>
      <c r="C14" s="135" t="s">
        <v>140</v>
      </c>
      <c r="D14" s="171">
        <v>420000</v>
      </c>
      <c r="E14" s="106" t="s">
        <v>209</v>
      </c>
    </row>
    <row r="15" spans="1:5" ht="21" customHeight="1">
      <c r="A15" s="271"/>
      <c r="B15" s="268"/>
      <c r="C15" s="135" t="s">
        <v>141</v>
      </c>
      <c r="D15" s="137">
        <v>858000</v>
      </c>
      <c r="E15" s="78" t="s">
        <v>204</v>
      </c>
    </row>
    <row r="16" spans="1:5" ht="21" customHeight="1">
      <c r="A16" s="271"/>
      <c r="B16" s="268"/>
      <c r="C16" s="135" t="s">
        <v>142</v>
      </c>
      <c r="D16" s="3">
        <v>375000</v>
      </c>
      <c r="E16" s="106" t="s">
        <v>185</v>
      </c>
    </row>
    <row r="17" spans="1:5" ht="24" customHeight="1">
      <c r="A17" s="271"/>
      <c r="B17" s="268"/>
      <c r="C17" s="136" t="s">
        <v>138</v>
      </c>
      <c r="D17" s="70">
        <f>SUM(D18:D18)</f>
        <v>23520000</v>
      </c>
      <c r="E17" s="106"/>
    </row>
    <row r="18" spans="1:5" ht="21" customHeight="1">
      <c r="A18" s="271"/>
      <c r="B18" s="268"/>
      <c r="C18" s="132" t="s">
        <v>8</v>
      </c>
      <c r="D18" s="87">
        <v>23520000</v>
      </c>
      <c r="E18" s="104" t="s">
        <v>205</v>
      </c>
    </row>
    <row r="19" spans="1:5" ht="24" customHeight="1">
      <c r="A19" s="271"/>
      <c r="B19" s="268"/>
      <c r="C19" s="136" t="s">
        <v>56</v>
      </c>
      <c r="D19" s="70">
        <f>SUM(D20:D20)</f>
        <v>25185000</v>
      </c>
      <c r="E19" s="61"/>
    </row>
    <row r="20" spans="1:5" ht="21" customHeight="1">
      <c r="A20" s="271"/>
      <c r="B20" s="268"/>
      <c r="C20" s="134" t="s">
        <v>143</v>
      </c>
      <c r="D20" s="137">
        <v>25185000</v>
      </c>
      <c r="E20" s="78" t="s">
        <v>206</v>
      </c>
    </row>
    <row r="21" spans="1:5" ht="23.25" customHeight="1">
      <c r="A21" s="271"/>
      <c r="B21" s="268"/>
      <c r="C21" s="82" t="s">
        <v>56</v>
      </c>
      <c r="D21" s="119">
        <f>SUM(D22:D24)</f>
        <v>1242000</v>
      </c>
      <c r="E21" s="132"/>
    </row>
    <row r="22" spans="1:5" ht="21" customHeight="1">
      <c r="A22" s="271"/>
      <c r="B22" s="268"/>
      <c r="C22" s="132" t="s">
        <v>144</v>
      </c>
      <c r="D22" s="133">
        <v>161000</v>
      </c>
      <c r="E22" s="78" t="s">
        <v>207</v>
      </c>
    </row>
    <row r="23" spans="1:5" ht="21" customHeight="1">
      <c r="A23" s="271"/>
      <c r="B23" s="268"/>
      <c r="C23" s="132" t="s">
        <v>145</v>
      </c>
      <c r="D23" s="133">
        <v>161000</v>
      </c>
      <c r="E23" s="78" t="s">
        <v>207</v>
      </c>
    </row>
    <row r="24" spans="1:5" ht="21" customHeight="1">
      <c r="A24" s="271"/>
      <c r="B24" s="268"/>
      <c r="C24" s="139" t="s">
        <v>146</v>
      </c>
      <c r="D24" s="140">
        <v>920000</v>
      </c>
      <c r="E24" s="78" t="s">
        <v>208</v>
      </c>
    </row>
    <row r="25" spans="1:5" ht="23.25" customHeight="1">
      <c r="A25" s="271"/>
      <c r="B25" s="268"/>
      <c r="C25" s="82" t="s">
        <v>56</v>
      </c>
      <c r="D25" s="119">
        <f>SUM(D26:D27)</f>
        <v>18800000</v>
      </c>
      <c r="E25" s="149"/>
    </row>
    <row r="26" spans="1:5" ht="21" customHeight="1">
      <c r="A26" s="271"/>
      <c r="B26" s="268"/>
      <c r="C26" s="149" t="s">
        <v>187</v>
      </c>
      <c r="D26" s="150">
        <v>18000000</v>
      </c>
      <c r="E26" s="78"/>
    </row>
    <row r="27" spans="1:5" ht="21" customHeight="1">
      <c r="A27" s="272"/>
      <c r="B27" s="263"/>
      <c r="C27" s="132" t="s">
        <v>191</v>
      </c>
      <c r="D27" s="133">
        <v>800000</v>
      </c>
      <c r="E27" s="78" t="s">
        <v>215</v>
      </c>
    </row>
  </sheetData>
  <mergeCells count="11">
    <mergeCell ref="A5:C5"/>
    <mergeCell ref="A6:A27"/>
    <mergeCell ref="B6:C6"/>
    <mergeCell ref="B11:C11"/>
    <mergeCell ref="B12:B27"/>
    <mergeCell ref="B7:B10"/>
    <mergeCell ref="A1:E1"/>
    <mergeCell ref="A2:D2"/>
    <mergeCell ref="A3:C3"/>
    <mergeCell ref="D3:D4"/>
    <mergeCell ref="E3:E4"/>
  </mergeCells>
  <phoneticPr fontId="5" type="noConversion"/>
  <printOptions horizontalCentered="1"/>
  <pageMargins left="1.1811023622047245" right="0.31496062992125984" top="0.74803149606299213" bottom="0.51181102362204722" header="0.39370078740157483" footer="0.3937007874015748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3</vt:i4>
      </vt:variant>
    </vt:vector>
  </HeadingPairs>
  <TitlesOfParts>
    <vt:vector size="7" baseType="lpstr">
      <vt:lpstr>총괄표</vt:lpstr>
      <vt:lpstr>세입</vt:lpstr>
      <vt:lpstr>세출</vt:lpstr>
      <vt:lpstr>보조금수입명세</vt:lpstr>
      <vt:lpstr>세입!Print_Area</vt:lpstr>
      <vt:lpstr>세입!Print_Titles</vt:lpstr>
      <vt:lpstr>세출!Print_Titles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sta7</dc:creator>
  <cp:lastModifiedBy>admin</cp:lastModifiedBy>
  <cp:lastPrinted>2020-11-27T05:11:17Z</cp:lastPrinted>
  <dcterms:created xsi:type="dcterms:W3CDTF">2011-05-30T03:43:25Z</dcterms:created>
  <dcterms:modified xsi:type="dcterms:W3CDTF">2020-12-11T06:01:10Z</dcterms:modified>
</cp:coreProperties>
</file>